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10" yWindow="32767" windowWidth="10200" windowHeight="7270" tabRatio="818" activeTab="0"/>
  </bookViews>
  <sheets>
    <sheet name="Summ Valuation " sheetId="1" r:id="rId1"/>
    <sheet name="Cash &amp; NCA" sheetId="2" r:id="rId2"/>
  </sheets>
  <definedNames>
    <definedName name="_xlnm.Print_Area" localSheetId="1">'Cash &amp; NCA'!$A$1:$P$36</definedName>
    <definedName name="_xlnm.Print_Area" localSheetId="0">'Summ Valuation '!$A$1:$M$56</definedName>
  </definedNames>
  <calcPr fullCalcOnLoad="1"/>
</workbook>
</file>

<file path=xl/comments1.xml><?xml version="1.0" encoding="utf-8"?>
<comments xmlns="http://schemas.openxmlformats.org/spreadsheetml/2006/main">
  <authors>
    <author>Shelley Jones</author>
  </authors>
  <commentList>
    <comment ref="A31" authorId="0">
      <text>
        <r>
          <rPr>
            <b/>
            <sz val="9"/>
            <rFont val="Tahoma"/>
            <family val="2"/>
          </rPr>
          <t>Shelley Jones:</t>
        </r>
        <r>
          <rPr>
            <sz val="9"/>
            <rFont val="Tahoma"/>
            <family val="2"/>
          </rPr>
          <t xml:space="preserve">
based on BID Value (As per SOA)</t>
        </r>
      </text>
    </comment>
  </commentList>
</comments>
</file>

<file path=xl/comments2.xml><?xml version="1.0" encoding="utf-8"?>
<comments xmlns="http://schemas.openxmlformats.org/spreadsheetml/2006/main">
  <authors>
    <author>shjones</author>
  </authors>
  <commentList>
    <comment ref="N32" authorId="0">
      <text>
        <r>
          <rPr>
            <b/>
            <sz val="9"/>
            <rFont val="Tahoma"/>
            <family val="2"/>
          </rPr>
          <t>shjones:</t>
        </r>
        <r>
          <rPr>
            <sz val="9"/>
            <rFont val="Tahoma"/>
            <family val="2"/>
          </rPr>
          <t xml:space="preserve">
adjusted by uncleared items on bank rec</t>
        </r>
      </text>
    </comment>
  </commentList>
</comments>
</file>

<file path=xl/sharedStrings.xml><?xml version="1.0" encoding="utf-8"?>
<sst xmlns="http://schemas.openxmlformats.org/spreadsheetml/2006/main" count="106" uniqueCount="81">
  <si>
    <t>Asset Class</t>
  </si>
  <si>
    <t>Value</t>
  </si>
  <si>
    <t>Allocation</t>
  </si>
  <si>
    <t>£'000</t>
  </si>
  <si>
    <t>%</t>
  </si>
  <si>
    <t xml:space="preserve">Strategic </t>
  </si>
  <si>
    <t>Property</t>
  </si>
  <si>
    <t>Private Equity</t>
  </si>
  <si>
    <t>Pantheon</t>
  </si>
  <si>
    <t>Cash &amp; NCA</t>
  </si>
  <si>
    <t>Debtors and Creditors</t>
  </si>
  <si>
    <t>Total Assets</t>
  </si>
  <si>
    <t>Global Equities</t>
  </si>
  <si>
    <t>Bonds</t>
  </si>
  <si>
    <t>Total Bonds</t>
  </si>
  <si>
    <t>Total - property</t>
  </si>
  <si>
    <t>Total Equities</t>
  </si>
  <si>
    <t>Blackrock - FI</t>
  </si>
  <si>
    <t>Blackrock - IL</t>
  </si>
  <si>
    <t xml:space="preserve"> </t>
  </si>
  <si>
    <t>Alternatives</t>
  </si>
  <si>
    <t>Total Alternatives</t>
  </si>
  <si>
    <t>Record passive currency hedge</t>
  </si>
  <si>
    <t>GMO</t>
  </si>
  <si>
    <t>Total Global Equities</t>
  </si>
  <si>
    <t>Total Private Equity</t>
  </si>
  <si>
    <t>Insight</t>
  </si>
  <si>
    <t>Cash NatWest</t>
  </si>
  <si>
    <t>Cash Custodian (JP Morgan)</t>
  </si>
  <si>
    <t>Oldfields</t>
  </si>
  <si>
    <t>Total Net Current Assets</t>
  </si>
  <si>
    <t>Range</t>
  </si>
  <si>
    <t>8-12</t>
  </si>
  <si>
    <t>11-15</t>
  </si>
  <si>
    <t>CIV Investment</t>
  </si>
  <si>
    <t>Fund Valuation and Performance</t>
  </si>
  <si>
    <t>Cash and Net Current Assets</t>
  </si>
  <si>
    <t>Debtors in Profit Centre 210</t>
  </si>
  <si>
    <t>134000 - AR Debtors</t>
  </si>
  <si>
    <t>SAP Balance</t>
  </si>
  <si>
    <t>135000 - Debtor Accruals</t>
  </si>
  <si>
    <t>SAP Balance (Should remain at Zero until year end)</t>
  </si>
  <si>
    <t>134300 - Cash owed By LBH</t>
  </si>
  <si>
    <t xml:space="preserve">See Amount owed by Harrow </t>
  </si>
  <si>
    <t>Actual Cash Balance with NWB</t>
  </si>
  <si>
    <t>see below</t>
  </si>
  <si>
    <t>Creditors in Profit Centre 210</t>
  </si>
  <si>
    <t>234000 - AP Creditors</t>
  </si>
  <si>
    <t>234500 - GR / IR</t>
  </si>
  <si>
    <t>214000 - IRS 350 ICT Liability</t>
  </si>
  <si>
    <t>235000 - Creditors Accruals</t>
  </si>
  <si>
    <t>Debtors</t>
  </si>
  <si>
    <t>Creditors</t>
  </si>
  <si>
    <t>Less NWB Cash</t>
  </si>
  <si>
    <t>Total debtors and creditors</t>
  </si>
  <si>
    <t>Cash NWB Call</t>
  </si>
  <si>
    <t>Cash NWB Current</t>
  </si>
  <si>
    <t>`</t>
  </si>
  <si>
    <t>45-55</t>
  </si>
  <si>
    <t>£'001</t>
  </si>
  <si>
    <t>£'002</t>
  </si>
  <si>
    <t>£'003</t>
  </si>
  <si>
    <t>LaSalle</t>
  </si>
  <si>
    <t>LCIV - Longview (Aug17)</t>
  </si>
  <si>
    <t>LCIV - Blackrock (Sep18)</t>
  </si>
  <si>
    <t>LCIV - Infrastructure</t>
  </si>
  <si>
    <t>LCIV - MAC Fund</t>
  </si>
  <si>
    <t>20-26</t>
  </si>
  <si>
    <t>0-3</t>
  </si>
  <si>
    <t>Appendix 5</t>
  </si>
  <si>
    <t>Cash Managers (Blackrock)</t>
  </si>
  <si>
    <t>31.03.2020</t>
  </si>
  <si>
    <t>30.04.2020</t>
  </si>
  <si>
    <t>31.05.2020</t>
  </si>
  <si>
    <t>(SOA 19/20)</t>
  </si>
  <si>
    <t>Current Account</t>
  </si>
  <si>
    <t>Call Account</t>
  </si>
  <si>
    <t>March 2020 to June 2020</t>
  </si>
  <si>
    <t>30.06.2020</t>
  </si>
  <si>
    <t>Inc Hedging</t>
  </si>
  <si>
    <t>Blackrock Dividends (Pending Reinvestment)</t>
  </si>
</sst>
</file>

<file path=xl/styles.xml><?xml version="1.0" encoding="utf-8"?>
<styleSheet xmlns="http://schemas.openxmlformats.org/spreadsheetml/2006/main">
  <numFmts count="3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#,##0.00\);_(* &quot;-&quot;??_);_(@_)"/>
    <numFmt numFmtId="165" formatCode="0.0%"/>
    <numFmt numFmtId="166" formatCode="[$-F800]dddd\,\ mmmm\ dd\,\ yyyy"/>
    <numFmt numFmtId="167" formatCode="#,##0.000"/>
    <numFmt numFmtId="168" formatCode="0.000%"/>
    <numFmt numFmtId="169" formatCode="#,##0.00_ ;[Red]\-#,##0.00\ "/>
    <numFmt numFmtId="170" formatCode="0.00_ ;[Red]\-0.00\ "/>
    <numFmt numFmtId="171" formatCode="#,##0.00;\(#,##0.00\)"/>
    <numFmt numFmtId="172" formatCode="#,##0_ ;[Red]\-#,##0\ 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#,##0.0"/>
    <numFmt numFmtId="178" formatCode="mmm\-yyyy"/>
    <numFmt numFmtId="179" formatCode="0.0"/>
    <numFmt numFmtId="180" formatCode="[$-10409]#,##0.00;\(#,##0.00\)"/>
    <numFmt numFmtId="181" formatCode="#,##0.0000"/>
    <numFmt numFmtId="182" formatCode="#,##0.00000"/>
    <numFmt numFmtId="183" formatCode="#,##0.000000"/>
    <numFmt numFmtId="184" formatCode="0.000"/>
    <numFmt numFmtId="185" formatCode="0.0000"/>
  </numFmts>
  <fonts count="7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0"/>
      <name val="Genev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9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45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6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2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56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10" fillId="4" borderId="0" applyNumberFormat="0" applyBorder="0" applyAlignment="0" applyProtection="0"/>
    <xf numFmtId="0" fontId="56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10" fillId="6" borderId="0" applyNumberFormat="0" applyBorder="0" applyAlignment="0" applyProtection="0"/>
    <xf numFmtId="0" fontId="56" fillId="7" borderId="0" applyNumberFormat="0" applyBorder="0" applyAlignment="0" applyProtection="0"/>
    <xf numFmtId="0" fontId="57" fillId="7" borderId="0" applyNumberFormat="0" applyBorder="0" applyAlignment="0" applyProtection="0"/>
    <xf numFmtId="0" fontId="57" fillId="7" borderId="0" applyNumberFormat="0" applyBorder="0" applyAlignment="0" applyProtection="0"/>
    <xf numFmtId="0" fontId="10" fillId="8" borderId="0" applyNumberFormat="0" applyBorder="0" applyAlignment="0" applyProtection="0"/>
    <xf numFmtId="0" fontId="56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10" fillId="10" borderId="0" applyNumberFormat="0" applyBorder="0" applyAlignment="0" applyProtection="0"/>
    <xf numFmtId="0" fontId="56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10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10" fillId="14" borderId="0" applyNumberFormat="0" applyBorder="0" applyAlignment="0" applyProtection="0"/>
    <xf numFmtId="0" fontId="56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10" fillId="16" borderId="0" applyNumberFormat="0" applyBorder="0" applyAlignment="0" applyProtection="0"/>
    <xf numFmtId="0" fontId="56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10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10" fillId="8" borderId="0" applyNumberFormat="0" applyBorder="0" applyAlignment="0" applyProtection="0"/>
    <xf numFmtId="0" fontId="56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10" fillId="14" borderId="0" applyNumberFormat="0" applyBorder="0" applyAlignment="0" applyProtection="0"/>
    <xf numFmtId="0" fontId="56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10" fillId="22" borderId="0" applyNumberFormat="0" applyBorder="0" applyAlignment="0" applyProtection="0"/>
    <xf numFmtId="0" fontId="56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11" fillId="24" borderId="0" applyNumberFormat="0" applyBorder="0" applyAlignment="0" applyProtection="0"/>
    <xf numFmtId="0" fontId="58" fillId="25" borderId="0" applyNumberFormat="0" applyBorder="0" applyAlignment="0" applyProtection="0"/>
    <xf numFmtId="0" fontId="11" fillId="16" borderId="0" applyNumberFormat="0" applyBorder="0" applyAlignment="0" applyProtection="0"/>
    <xf numFmtId="0" fontId="58" fillId="26" borderId="0" applyNumberFormat="0" applyBorder="0" applyAlignment="0" applyProtection="0"/>
    <xf numFmtId="0" fontId="11" fillId="18" borderId="0" applyNumberFormat="0" applyBorder="0" applyAlignment="0" applyProtection="0"/>
    <xf numFmtId="0" fontId="58" fillId="27" borderId="0" applyNumberFormat="0" applyBorder="0" applyAlignment="0" applyProtection="0"/>
    <xf numFmtId="0" fontId="11" fillId="28" borderId="0" applyNumberFormat="0" applyBorder="0" applyAlignment="0" applyProtection="0"/>
    <xf numFmtId="0" fontId="58" fillId="29" borderId="0" applyNumberFormat="0" applyBorder="0" applyAlignment="0" applyProtection="0"/>
    <xf numFmtId="0" fontId="11" fillId="30" borderId="0" applyNumberFormat="0" applyBorder="0" applyAlignment="0" applyProtection="0"/>
    <xf numFmtId="0" fontId="58" fillId="31" borderId="0" applyNumberFormat="0" applyBorder="0" applyAlignment="0" applyProtection="0"/>
    <xf numFmtId="0" fontId="11" fillId="32" borderId="0" applyNumberFormat="0" applyBorder="0" applyAlignment="0" applyProtection="0"/>
    <xf numFmtId="0" fontId="58" fillId="33" borderId="0" applyNumberFormat="0" applyBorder="0" applyAlignment="0" applyProtection="0"/>
    <xf numFmtId="0" fontId="11" fillId="34" borderId="0" applyNumberFormat="0" applyBorder="0" applyAlignment="0" applyProtection="0"/>
    <xf numFmtId="0" fontId="58" fillId="35" borderId="0" applyNumberFormat="0" applyBorder="0" applyAlignment="0" applyProtection="0"/>
    <xf numFmtId="0" fontId="11" fillId="36" borderId="0" applyNumberFormat="0" applyBorder="0" applyAlignment="0" applyProtection="0"/>
    <xf numFmtId="0" fontId="58" fillId="37" borderId="0" applyNumberFormat="0" applyBorder="0" applyAlignment="0" applyProtection="0"/>
    <xf numFmtId="0" fontId="11" fillId="38" borderId="0" applyNumberFormat="0" applyBorder="0" applyAlignment="0" applyProtection="0"/>
    <xf numFmtId="0" fontId="58" fillId="39" borderId="0" applyNumberFormat="0" applyBorder="0" applyAlignment="0" applyProtection="0"/>
    <xf numFmtId="0" fontId="11" fillId="28" borderId="0" applyNumberFormat="0" applyBorder="0" applyAlignment="0" applyProtection="0"/>
    <xf numFmtId="0" fontId="58" fillId="40" borderId="0" applyNumberFormat="0" applyBorder="0" applyAlignment="0" applyProtection="0"/>
    <xf numFmtId="0" fontId="11" fillId="30" borderId="0" applyNumberFormat="0" applyBorder="0" applyAlignment="0" applyProtection="0"/>
    <xf numFmtId="0" fontId="58" fillId="41" borderId="0" applyNumberFormat="0" applyBorder="0" applyAlignment="0" applyProtection="0"/>
    <xf numFmtId="0" fontId="11" fillId="42" borderId="0" applyNumberFormat="0" applyBorder="0" applyAlignment="0" applyProtection="0"/>
    <xf numFmtId="0" fontId="58" fillId="43" borderId="0" applyNumberFormat="0" applyBorder="0" applyAlignment="0" applyProtection="0"/>
    <xf numFmtId="0" fontId="12" fillId="4" borderId="0" applyNumberFormat="0" applyBorder="0" applyAlignment="0" applyProtection="0"/>
    <xf numFmtId="0" fontId="59" fillId="44" borderId="0" applyNumberFormat="0" applyBorder="0" applyAlignment="0" applyProtection="0"/>
    <xf numFmtId="0" fontId="13" fillId="45" borderId="1" applyNumberFormat="0" applyAlignment="0" applyProtection="0"/>
    <xf numFmtId="0" fontId="60" fillId="46" borderId="2" applyNumberFormat="0" applyAlignment="0" applyProtection="0"/>
    <xf numFmtId="0" fontId="14" fillId="47" borderId="3" applyNumberFormat="0" applyAlignment="0" applyProtection="0"/>
    <xf numFmtId="0" fontId="61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6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63" fillId="49" borderId="0" applyNumberFormat="0" applyBorder="0" applyAlignment="0" applyProtection="0"/>
    <xf numFmtId="0" fontId="17" fillId="0" borderId="5" applyNumberFormat="0" applyFill="0" applyAlignment="0" applyProtection="0"/>
    <xf numFmtId="0" fontId="64" fillId="0" borderId="6" applyNumberFormat="0" applyFill="0" applyAlignment="0" applyProtection="0"/>
    <xf numFmtId="0" fontId="18" fillId="0" borderId="7" applyNumberFormat="0" applyFill="0" applyAlignment="0" applyProtection="0"/>
    <xf numFmtId="0" fontId="65" fillId="0" borderId="8" applyNumberFormat="0" applyFill="0" applyAlignment="0" applyProtection="0"/>
    <xf numFmtId="0" fontId="19" fillId="0" borderId="9" applyNumberFormat="0" applyFill="0" applyAlignment="0" applyProtection="0"/>
    <xf numFmtId="0" fontId="66" fillId="0" borderId="10" applyNumberFormat="0" applyFill="0" applyAlignment="0" applyProtection="0"/>
    <xf numFmtId="0" fontId="19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0" fillId="12" borderId="1" applyNumberFormat="0" applyAlignment="0" applyProtection="0"/>
    <xf numFmtId="0" fontId="67" fillId="50" borderId="2" applyNumberFormat="0" applyAlignment="0" applyProtection="0"/>
    <xf numFmtId="0" fontId="21" fillId="0" borderId="11" applyNumberFormat="0" applyFill="0" applyAlignment="0" applyProtection="0"/>
    <xf numFmtId="0" fontId="68" fillId="0" borderId="12" applyNumberFormat="0" applyFill="0" applyAlignment="0" applyProtection="0"/>
    <xf numFmtId="0" fontId="22" fillId="51" borderId="0" applyNumberFormat="0" applyBorder="0" applyAlignment="0" applyProtection="0"/>
    <xf numFmtId="0" fontId="69" fillId="52" borderId="0" applyNumberFormat="0" applyBorder="0" applyAlignment="0" applyProtection="0"/>
    <xf numFmtId="0" fontId="0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70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3" borderId="13" applyNumberFormat="0" applyFont="0" applyAlignment="0" applyProtection="0"/>
    <xf numFmtId="0" fontId="56" fillId="54" borderId="14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41" fillId="54" borderId="14" applyNumberFormat="0" applyFont="0" applyAlignment="0" applyProtection="0"/>
    <xf numFmtId="0" fontId="57" fillId="54" borderId="14" applyNumberFormat="0" applyFont="0" applyAlignment="0" applyProtection="0"/>
    <xf numFmtId="0" fontId="41" fillId="54" borderId="14" applyNumberFormat="0" applyFont="0" applyAlignment="0" applyProtection="0"/>
    <xf numFmtId="0" fontId="57" fillId="54" borderId="14" applyNumberFormat="0" applyFont="0" applyAlignment="0" applyProtection="0"/>
    <xf numFmtId="0" fontId="70" fillId="54" borderId="14" applyNumberFormat="0" applyFont="0" applyAlignment="0" applyProtection="0"/>
    <xf numFmtId="0" fontId="23" fillId="45" borderId="15" applyNumberFormat="0" applyAlignment="0" applyProtection="0"/>
    <xf numFmtId="0" fontId="71" fillId="46" borderId="16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7" fillId="0" borderId="0" applyFont="0" applyFill="0" applyBorder="0" applyAlignment="0" applyProtection="0"/>
    <xf numFmtId="4" fontId="24" fillId="51" borderId="15" applyNumberFormat="0" applyProtection="0">
      <alignment vertical="center"/>
    </xf>
    <xf numFmtId="4" fontId="25" fillId="51" borderId="15" applyNumberFormat="0" applyProtection="0">
      <alignment vertical="center"/>
    </xf>
    <xf numFmtId="4" fontId="24" fillId="51" borderId="15" applyNumberFormat="0" applyProtection="0">
      <alignment horizontal="left" vertical="center" indent="1"/>
    </xf>
    <xf numFmtId="4" fontId="24" fillId="51" borderId="15" applyNumberFormat="0" applyProtection="0">
      <alignment horizontal="left" vertical="center" indent="1"/>
    </xf>
    <xf numFmtId="0" fontId="0" fillId="2" borderId="15" applyNumberFormat="0" applyProtection="0">
      <alignment horizontal="left" vertical="center" indent="1"/>
    </xf>
    <xf numFmtId="0" fontId="0" fillId="2" borderId="15" applyNumberFormat="0" applyProtection="0">
      <alignment horizontal="left" vertical="center" indent="1"/>
    </xf>
    <xf numFmtId="0" fontId="0" fillId="2" borderId="15" applyNumberFormat="0" applyProtection="0">
      <alignment horizontal="left" vertical="center" indent="1"/>
    </xf>
    <xf numFmtId="0" fontId="0" fillId="2" borderId="15" applyNumberFormat="0" applyProtection="0">
      <alignment horizontal="left" vertical="center" indent="1"/>
    </xf>
    <xf numFmtId="4" fontId="24" fillId="4" borderId="15" applyNumberFormat="0" applyProtection="0">
      <alignment horizontal="right" vertical="center"/>
    </xf>
    <xf numFmtId="4" fontId="24" fillId="16" borderId="15" applyNumberFormat="0" applyProtection="0">
      <alignment horizontal="right" vertical="center"/>
    </xf>
    <xf numFmtId="4" fontId="24" fillId="36" borderId="15" applyNumberFormat="0" applyProtection="0">
      <alignment horizontal="right" vertical="center"/>
    </xf>
    <xf numFmtId="4" fontId="24" fillId="22" borderId="15" applyNumberFormat="0" applyProtection="0">
      <alignment horizontal="right" vertical="center"/>
    </xf>
    <xf numFmtId="4" fontId="24" fillId="32" borderId="15" applyNumberFormat="0" applyProtection="0">
      <alignment horizontal="right" vertical="center"/>
    </xf>
    <xf numFmtId="4" fontId="24" fillId="42" borderId="15" applyNumberFormat="0" applyProtection="0">
      <alignment horizontal="right" vertical="center"/>
    </xf>
    <xf numFmtId="4" fontId="24" fillId="38" borderId="15" applyNumberFormat="0" applyProtection="0">
      <alignment horizontal="right" vertical="center"/>
    </xf>
    <xf numFmtId="4" fontId="24" fillId="55" borderId="15" applyNumberFormat="0" applyProtection="0">
      <alignment horizontal="right" vertical="center"/>
    </xf>
    <xf numFmtId="4" fontId="24" fillId="18" borderId="15" applyNumberFormat="0" applyProtection="0">
      <alignment horizontal="right" vertical="center"/>
    </xf>
    <xf numFmtId="4" fontId="26" fillId="56" borderId="15" applyNumberFormat="0" applyProtection="0">
      <alignment horizontal="left" vertical="center" indent="1"/>
    </xf>
    <xf numFmtId="4" fontId="24" fillId="57" borderId="17" applyNumberFormat="0" applyProtection="0">
      <alignment horizontal="left" vertical="center" indent="1"/>
    </xf>
    <xf numFmtId="4" fontId="27" fillId="58" borderId="0" applyNumberFormat="0" applyProtection="0">
      <alignment horizontal="left" vertical="center" indent="1"/>
    </xf>
    <xf numFmtId="0" fontId="0" fillId="2" borderId="15" applyNumberFormat="0" applyProtection="0">
      <alignment horizontal="left" vertical="center" indent="1"/>
    </xf>
    <xf numFmtId="0" fontId="0" fillId="2" borderId="15" applyNumberFormat="0" applyProtection="0">
      <alignment horizontal="left" vertical="center" indent="1"/>
    </xf>
    <xf numFmtId="0" fontId="0" fillId="2" borderId="15" applyNumberFormat="0" applyProtection="0">
      <alignment horizontal="left" vertical="center" indent="1"/>
    </xf>
    <xf numFmtId="0" fontId="0" fillId="2" borderId="15" applyNumberFormat="0" applyProtection="0">
      <alignment horizontal="left" vertical="center" indent="1"/>
    </xf>
    <xf numFmtId="4" fontId="24" fillId="57" borderId="15" applyNumberFormat="0" applyProtection="0">
      <alignment horizontal="left" vertical="center" indent="1"/>
    </xf>
    <xf numFmtId="4" fontId="24" fillId="57" borderId="15" applyNumberFormat="0" applyProtection="0">
      <alignment horizontal="left" vertical="center" indent="1"/>
    </xf>
    <xf numFmtId="4" fontId="24" fillId="57" borderId="15" applyNumberFormat="0" applyProtection="0">
      <alignment horizontal="left" vertical="center" indent="1"/>
    </xf>
    <xf numFmtId="4" fontId="24" fillId="57" borderId="15" applyNumberFormat="0" applyProtection="0">
      <alignment horizontal="left" vertical="center" indent="1"/>
    </xf>
    <xf numFmtId="4" fontId="24" fillId="59" borderId="15" applyNumberFormat="0" applyProtection="0">
      <alignment horizontal="left" vertical="center" indent="1"/>
    </xf>
    <xf numFmtId="4" fontId="24" fillId="59" borderId="15" applyNumberFormat="0" applyProtection="0">
      <alignment horizontal="left" vertical="center" indent="1"/>
    </xf>
    <xf numFmtId="4" fontId="24" fillId="59" borderId="15" applyNumberFormat="0" applyProtection="0">
      <alignment horizontal="left" vertical="center" indent="1"/>
    </xf>
    <xf numFmtId="4" fontId="24" fillId="59" borderId="15" applyNumberFormat="0" applyProtection="0">
      <alignment horizontal="left" vertical="center" indent="1"/>
    </xf>
    <xf numFmtId="0" fontId="0" fillId="59" borderId="15" applyNumberFormat="0" applyProtection="0">
      <alignment horizontal="left" vertical="center" indent="1"/>
    </xf>
    <xf numFmtId="0" fontId="0" fillId="59" borderId="15" applyNumberFormat="0" applyProtection="0">
      <alignment horizontal="left" vertical="center" indent="1"/>
    </xf>
    <xf numFmtId="0" fontId="0" fillId="59" borderId="15" applyNumberFormat="0" applyProtection="0">
      <alignment horizontal="left" vertical="center" indent="1"/>
    </xf>
    <xf numFmtId="0" fontId="0" fillId="59" borderId="15" applyNumberFormat="0" applyProtection="0">
      <alignment horizontal="left" vertical="center" indent="1"/>
    </xf>
    <xf numFmtId="0" fontId="0" fillId="59" borderId="15" applyNumberFormat="0" applyProtection="0">
      <alignment horizontal="left" vertical="center" indent="1"/>
    </xf>
    <xf numFmtId="0" fontId="0" fillId="59" borderId="15" applyNumberFormat="0" applyProtection="0">
      <alignment horizontal="left" vertical="center" indent="1"/>
    </xf>
    <xf numFmtId="0" fontId="0" fillId="59" borderId="15" applyNumberFormat="0" applyProtection="0">
      <alignment horizontal="left" vertical="center" indent="1"/>
    </xf>
    <xf numFmtId="0" fontId="0" fillId="59" borderId="15" applyNumberFormat="0" applyProtection="0">
      <alignment horizontal="left" vertical="center" indent="1"/>
    </xf>
    <xf numFmtId="0" fontId="0" fillId="47" borderId="15" applyNumberFormat="0" applyProtection="0">
      <alignment horizontal="left" vertical="center" indent="1"/>
    </xf>
    <xf numFmtId="0" fontId="0" fillId="47" borderId="15" applyNumberFormat="0" applyProtection="0">
      <alignment horizontal="left" vertical="center" indent="1"/>
    </xf>
    <xf numFmtId="0" fontId="0" fillId="47" borderId="15" applyNumberFormat="0" applyProtection="0">
      <alignment horizontal="left" vertical="center" indent="1"/>
    </xf>
    <xf numFmtId="0" fontId="0" fillId="47" borderId="15" applyNumberFormat="0" applyProtection="0">
      <alignment horizontal="left" vertical="center" indent="1"/>
    </xf>
    <xf numFmtId="0" fontId="0" fillId="47" borderId="15" applyNumberFormat="0" applyProtection="0">
      <alignment horizontal="left" vertical="center" indent="1"/>
    </xf>
    <xf numFmtId="0" fontId="0" fillId="47" borderId="15" applyNumberFormat="0" applyProtection="0">
      <alignment horizontal="left" vertical="center" indent="1"/>
    </xf>
    <xf numFmtId="0" fontId="0" fillId="47" borderId="15" applyNumberFormat="0" applyProtection="0">
      <alignment horizontal="left" vertical="center" indent="1"/>
    </xf>
    <xf numFmtId="0" fontId="0" fillId="47" borderId="15" applyNumberFormat="0" applyProtection="0">
      <alignment horizontal="left" vertical="center" indent="1"/>
    </xf>
    <xf numFmtId="0" fontId="0" fillId="45" borderId="15" applyNumberFormat="0" applyProtection="0">
      <alignment horizontal="left" vertical="center" indent="1"/>
    </xf>
    <xf numFmtId="0" fontId="0" fillId="45" borderId="15" applyNumberFormat="0" applyProtection="0">
      <alignment horizontal="left" vertical="center" indent="1"/>
    </xf>
    <xf numFmtId="0" fontId="0" fillId="45" borderId="15" applyNumberFormat="0" applyProtection="0">
      <alignment horizontal="left" vertical="center" indent="1"/>
    </xf>
    <xf numFmtId="0" fontId="0" fillId="45" borderId="15" applyNumberFormat="0" applyProtection="0">
      <alignment horizontal="left" vertical="center" indent="1"/>
    </xf>
    <xf numFmtId="0" fontId="0" fillId="45" borderId="15" applyNumberFormat="0" applyProtection="0">
      <alignment horizontal="left" vertical="center" indent="1"/>
    </xf>
    <xf numFmtId="0" fontId="0" fillId="45" borderId="15" applyNumberFormat="0" applyProtection="0">
      <alignment horizontal="left" vertical="center" indent="1"/>
    </xf>
    <xf numFmtId="0" fontId="0" fillId="45" borderId="15" applyNumberFormat="0" applyProtection="0">
      <alignment horizontal="left" vertical="center" indent="1"/>
    </xf>
    <xf numFmtId="0" fontId="0" fillId="45" borderId="15" applyNumberFormat="0" applyProtection="0">
      <alignment horizontal="left" vertical="center" indent="1"/>
    </xf>
    <xf numFmtId="0" fontId="0" fillId="2" borderId="15" applyNumberFormat="0" applyProtection="0">
      <alignment horizontal="left" vertical="center" indent="1"/>
    </xf>
    <xf numFmtId="0" fontId="0" fillId="2" borderId="15" applyNumberFormat="0" applyProtection="0">
      <alignment horizontal="left" vertical="center" indent="1"/>
    </xf>
    <xf numFmtId="0" fontId="0" fillId="2" borderId="15" applyNumberFormat="0" applyProtection="0">
      <alignment horizontal="left" vertical="center" indent="1"/>
    </xf>
    <xf numFmtId="0" fontId="0" fillId="2" borderId="15" applyNumberFormat="0" applyProtection="0">
      <alignment horizontal="left" vertical="center" indent="1"/>
    </xf>
    <xf numFmtId="0" fontId="0" fillId="2" borderId="15" applyNumberFormat="0" applyProtection="0">
      <alignment horizontal="left" vertical="center" indent="1"/>
    </xf>
    <xf numFmtId="0" fontId="0" fillId="2" borderId="15" applyNumberFormat="0" applyProtection="0">
      <alignment horizontal="left" vertical="center" indent="1"/>
    </xf>
    <xf numFmtId="0" fontId="0" fillId="2" borderId="15" applyNumberFormat="0" applyProtection="0">
      <alignment horizontal="left" vertical="center" indent="1"/>
    </xf>
    <xf numFmtId="0" fontId="0" fillId="2" borderId="15" applyNumberFormat="0" applyProtection="0">
      <alignment horizontal="left" vertical="center" indent="1"/>
    </xf>
    <xf numFmtId="4" fontId="24" fillId="53" borderId="15" applyNumberFormat="0" applyProtection="0">
      <alignment vertical="center"/>
    </xf>
    <xf numFmtId="4" fontId="25" fillId="53" borderId="15" applyNumberFormat="0" applyProtection="0">
      <alignment vertical="center"/>
    </xf>
    <xf numFmtId="4" fontId="24" fillId="53" borderId="15" applyNumberFormat="0" applyProtection="0">
      <alignment horizontal="left" vertical="center" indent="1"/>
    </xf>
    <xf numFmtId="4" fontId="24" fillId="53" borderId="15" applyNumberFormat="0" applyProtection="0">
      <alignment horizontal="left" vertical="center" indent="1"/>
    </xf>
    <xf numFmtId="4" fontId="24" fillId="57" borderId="15" applyNumberFormat="0" applyProtection="0">
      <alignment horizontal="right" vertical="center"/>
    </xf>
    <xf numFmtId="4" fontId="25" fillId="57" borderId="15" applyNumberFormat="0" applyProtection="0">
      <alignment horizontal="right" vertical="center"/>
    </xf>
    <xf numFmtId="0" fontId="0" fillId="2" borderId="15" applyNumberFormat="0" applyProtection="0">
      <alignment horizontal="left" vertical="center" indent="1"/>
    </xf>
    <xf numFmtId="0" fontId="0" fillId="2" borderId="15" applyNumberFormat="0" applyProtection="0">
      <alignment horizontal="left" vertical="center" indent="1"/>
    </xf>
    <xf numFmtId="0" fontId="0" fillId="2" borderId="15" applyNumberFormat="0" applyProtection="0">
      <alignment horizontal="left" vertical="center" indent="1"/>
    </xf>
    <xf numFmtId="0" fontId="0" fillId="2" borderId="15" applyNumberFormat="0" applyProtection="0">
      <alignment horizontal="left" vertical="center" indent="1"/>
    </xf>
    <xf numFmtId="0" fontId="0" fillId="2" borderId="15" applyNumberFormat="0" applyProtection="0">
      <alignment horizontal="left" vertical="center" indent="1"/>
    </xf>
    <xf numFmtId="0" fontId="0" fillId="2" borderId="15" applyNumberFormat="0" applyProtection="0">
      <alignment horizontal="left" vertical="center" indent="1"/>
    </xf>
    <xf numFmtId="0" fontId="0" fillId="2" borderId="15" applyNumberFormat="0" applyProtection="0">
      <alignment horizontal="left" vertical="center" indent="1"/>
    </xf>
    <xf numFmtId="0" fontId="0" fillId="2" borderId="15" applyNumberFormat="0" applyProtection="0">
      <alignment horizontal="left" vertical="center" indent="1"/>
    </xf>
    <xf numFmtId="0" fontId="28" fillId="0" borderId="0">
      <alignment/>
      <protection/>
    </xf>
    <xf numFmtId="4" fontId="29" fillId="57" borderId="15" applyNumberFormat="0" applyProtection="0">
      <alignment horizontal="right" vertical="center"/>
    </xf>
    <xf numFmtId="0" fontId="9" fillId="0" borderId="0">
      <alignment/>
      <protection/>
    </xf>
    <xf numFmtId="0" fontId="30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31" fillId="0" borderId="18" applyNumberFormat="0" applyFill="0" applyAlignment="0" applyProtection="0"/>
    <xf numFmtId="0" fontId="73" fillId="0" borderId="19" applyNumberFormat="0" applyFill="0" applyAlignment="0" applyProtection="0"/>
    <xf numFmtId="0" fontId="32" fillId="0" borderId="0" applyNumberFormat="0" applyFill="0" applyBorder="0" applyAlignment="0" applyProtection="0"/>
    <xf numFmtId="0" fontId="74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0" fillId="60" borderId="20" xfId="0" applyFill="1" applyBorder="1" applyAlignment="1">
      <alignment/>
    </xf>
    <xf numFmtId="0" fontId="0" fillId="60" borderId="21" xfId="0" applyFill="1" applyBorder="1" applyAlignment="1">
      <alignment/>
    </xf>
    <xf numFmtId="0" fontId="33" fillId="60" borderId="22" xfId="0" applyFont="1" applyFill="1" applyBorder="1" applyAlignment="1">
      <alignment horizontal="center"/>
    </xf>
    <xf numFmtId="0" fontId="4" fillId="60" borderId="0" xfId="0" applyFont="1" applyFill="1" applyBorder="1" applyAlignment="1">
      <alignment horizontal="center"/>
    </xf>
    <xf numFmtId="0" fontId="6" fillId="60" borderId="22" xfId="0" applyFont="1" applyFill="1" applyBorder="1" applyAlignment="1">
      <alignment horizontal="center"/>
    </xf>
    <xf numFmtId="0" fontId="0" fillId="60" borderId="22" xfId="0" applyFill="1" applyBorder="1" applyAlignment="1">
      <alignment horizontal="center"/>
    </xf>
    <xf numFmtId="0" fontId="5" fillId="60" borderId="23" xfId="0" applyFont="1" applyFill="1" applyBorder="1" applyAlignment="1">
      <alignment/>
    </xf>
    <xf numFmtId="0" fontId="5" fillId="60" borderId="0" xfId="0" applyFont="1" applyFill="1" applyBorder="1" applyAlignment="1">
      <alignment/>
    </xf>
    <xf numFmtId="0" fontId="5" fillId="60" borderId="0" xfId="0" applyFont="1" applyFill="1" applyBorder="1" applyAlignment="1">
      <alignment horizontal="center"/>
    </xf>
    <xf numFmtId="0" fontId="4" fillId="60" borderId="22" xfId="0" applyFont="1" applyFill="1" applyBorder="1" applyAlignment="1">
      <alignment horizontal="center"/>
    </xf>
    <xf numFmtId="14" fontId="4" fillId="60" borderId="0" xfId="0" applyNumberFormat="1" applyFont="1" applyFill="1" applyBorder="1" applyAlignment="1">
      <alignment horizontal="center"/>
    </xf>
    <xf numFmtId="0" fontId="4" fillId="60" borderId="23" xfId="0" applyFont="1" applyFill="1" applyBorder="1" applyAlignment="1">
      <alignment/>
    </xf>
    <xf numFmtId="3" fontId="5" fillId="60" borderId="0" xfId="0" applyNumberFormat="1" applyFont="1" applyFill="1" applyBorder="1" applyAlignment="1">
      <alignment/>
    </xf>
    <xf numFmtId="9" fontId="5" fillId="60" borderId="0" xfId="0" applyNumberFormat="1" applyFont="1" applyFill="1" applyBorder="1" applyAlignment="1">
      <alignment horizontal="center"/>
    </xf>
    <xf numFmtId="3" fontId="5" fillId="60" borderId="0" xfId="0" applyNumberFormat="1" applyFont="1" applyFill="1" applyBorder="1" applyAlignment="1">
      <alignment horizontal="center"/>
    </xf>
    <xf numFmtId="9" fontId="0" fillId="60" borderId="0" xfId="148" applyFont="1" applyFill="1" applyBorder="1" applyAlignment="1">
      <alignment horizontal="center"/>
    </xf>
    <xf numFmtId="1" fontId="5" fillId="60" borderId="0" xfId="0" applyNumberFormat="1" applyFont="1" applyFill="1" applyBorder="1" applyAlignment="1">
      <alignment horizontal="center"/>
    </xf>
    <xf numFmtId="2" fontId="5" fillId="60" borderId="0" xfId="0" applyNumberFormat="1" applyFont="1" applyFill="1" applyBorder="1" applyAlignment="1">
      <alignment horizontal="center"/>
    </xf>
    <xf numFmtId="2" fontId="7" fillId="60" borderId="22" xfId="0" applyNumberFormat="1" applyFont="1" applyFill="1" applyBorder="1" applyAlignment="1">
      <alignment horizontal="center"/>
    </xf>
    <xf numFmtId="3" fontId="5" fillId="60" borderId="24" xfId="0" applyNumberFormat="1" applyFont="1" applyFill="1" applyBorder="1" applyAlignment="1">
      <alignment/>
    </xf>
    <xf numFmtId="10" fontId="5" fillId="60" borderId="0" xfId="0" applyNumberFormat="1" applyFont="1" applyFill="1" applyBorder="1" applyAlignment="1">
      <alignment/>
    </xf>
    <xf numFmtId="3" fontId="4" fillId="60" borderId="25" xfId="0" applyNumberFormat="1" applyFont="1" applyFill="1" applyBorder="1" applyAlignment="1">
      <alignment/>
    </xf>
    <xf numFmtId="1" fontId="4" fillId="60" borderId="25" xfId="0" applyNumberFormat="1" applyFont="1" applyFill="1" applyBorder="1" applyAlignment="1">
      <alignment horizontal="center"/>
    </xf>
    <xf numFmtId="2" fontId="5" fillId="60" borderId="22" xfId="0" applyNumberFormat="1" applyFont="1" applyFill="1" applyBorder="1" applyAlignment="1">
      <alignment horizontal="center"/>
    </xf>
    <xf numFmtId="2" fontId="5" fillId="60" borderId="26" xfId="0" applyNumberFormat="1" applyFont="1" applyFill="1" applyBorder="1" applyAlignment="1">
      <alignment horizontal="center"/>
    </xf>
    <xf numFmtId="2" fontId="5" fillId="60" borderId="27" xfId="0" applyNumberFormat="1" applyFont="1" applyFill="1" applyBorder="1" applyAlignment="1">
      <alignment horizontal="center"/>
    </xf>
    <xf numFmtId="3" fontId="5" fillId="60" borderId="25" xfId="0" applyNumberFormat="1" applyFont="1" applyFill="1" applyBorder="1" applyAlignment="1">
      <alignment/>
    </xf>
    <xf numFmtId="3" fontId="0" fillId="60" borderId="0" xfId="0" applyNumberFormat="1" applyFont="1" applyFill="1" applyBorder="1" applyAlignment="1">
      <alignment wrapText="1"/>
    </xf>
    <xf numFmtId="10" fontId="8" fillId="60" borderId="0" xfId="0" applyNumberFormat="1" applyFont="1" applyFill="1" applyBorder="1" applyAlignment="1">
      <alignment/>
    </xf>
    <xf numFmtId="1" fontId="5" fillId="60" borderId="24" xfId="0" applyNumberFormat="1" applyFont="1" applyFill="1" applyBorder="1" applyAlignment="1">
      <alignment horizontal="center"/>
    </xf>
    <xf numFmtId="3" fontId="0" fillId="60" borderId="0" xfId="0" applyNumberFormat="1" applyFont="1" applyFill="1" applyBorder="1" applyAlignment="1">
      <alignment horizontal="center" wrapText="1"/>
    </xf>
    <xf numFmtId="0" fontId="0" fillId="60" borderId="0" xfId="0" applyFont="1" applyFill="1" applyBorder="1" applyAlignment="1">
      <alignment horizontal="center" wrapText="1"/>
    </xf>
    <xf numFmtId="3" fontId="0" fillId="60" borderId="0" xfId="0" applyNumberFormat="1" applyFont="1" applyFill="1" applyBorder="1" applyAlignment="1">
      <alignment/>
    </xf>
    <xf numFmtId="3" fontId="5" fillId="60" borderId="28" xfId="0" applyNumberFormat="1" applyFont="1" applyFill="1" applyBorder="1" applyAlignment="1">
      <alignment/>
    </xf>
    <xf numFmtId="0" fontId="0" fillId="60" borderId="22" xfId="0" applyFont="1" applyFill="1" applyBorder="1" applyAlignment="1">
      <alignment horizontal="center"/>
    </xf>
    <xf numFmtId="0" fontId="0" fillId="60" borderId="0" xfId="0" applyFill="1" applyBorder="1" applyAlignment="1">
      <alignment/>
    </xf>
    <xf numFmtId="0" fontId="0" fillId="60" borderId="29" xfId="0" applyFill="1" applyBorder="1" applyAlignment="1">
      <alignment/>
    </xf>
    <xf numFmtId="0" fontId="0" fillId="60" borderId="28" xfId="0" applyFill="1" applyBorder="1" applyAlignment="1">
      <alignment/>
    </xf>
    <xf numFmtId="0" fontId="0" fillId="60" borderId="28" xfId="0" applyFill="1" applyBorder="1" applyAlignment="1">
      <alignment horizontal="center"/>
    </xf>
    <xf numFmtId="0" fontId="0" fillId="60" borderId="30" xfId="0" applyFill="1" applyBorder="1" applyAlignment="1">
      <alignment horizontal="center"/>
    </xf>
    <xf numFmtId="10" fontId="4" fillId="60" borderId="0" xfId="148" applyNumberFormat="1" applyFont="1" applyFill="1" applyBorder="1" applyAlignment="1">
      <alignment horizontal="center"/>
    </xf>
    <xf numFmtId="10" fontId="4" fillId="60" borderId="0" xfId="0" applyNumberFormat="1" applyFont="1" applyFill="1" applyBorder="1" applyAlignment="1">
      <alignment/>
    </xf>
    <xf numFmtId="0" fontId="0" fillId="60" borderId="0" xfId="0" applyFill="1" applyAlignment="1">
      <alignment/>
    </xf>
    <xf numFmtId="0" fontId="5" fillId="60" borderId="0" xfId="0" applyFont="1" applyFill="1" applyAlignment="1">
      <alignment/>
    </xf>
    <xf numFmtId="3" fontId="0" fillId="60" borderId="0" xfId="0" applyNumberFormat="1" applyFill="1" applyAlignment="1">
      <alignment/>
    </xf>
    <xf numFmtId="165" fontId="0" fillId="60" borderId="0" xfId="148" applyNumberFormat="1" applyFont="1" applyFill="1" applyAlignment="1">
      <alignment/>
    </xf>
    <xf numFmtId="4" fontId="0" fillId="60" borderId="0" xfId="0" applyNumberFormat="1" applyFill="1" applyAlignment="1">
      <alignment/>
    </xf>
    <xf numFmtId="3" fontId="0" fillId="60" borderId="0" xfId="0" applyNumberFormat="1" applyFont="1" applyFill="1" applyAlignment="1">
      <alignment/>
    </xf>
    <xf numFmtId="3" fontId="5" fillId="60" borderId="0" xfId="0" applyNumberFormat="1" applyFont="1" applyFill="1" applyAlignment="1">
      <alignment/>
    </xf>
    <xf numFmtId="4" fontId="0" fillId="60" borderId="0" xfId="0" applyNumberFormat="1" applyFont="1" applyFill="1" applyAlignment="1">
      <alignment/>
    </xf>
    <xf numFmtId="0" fontId="0" fillId="60" borderId="0" xfId="0" applyFont="1" applyFill="1" applyAlignment="1">
      <alignment/>
    </xf>
    <xf numFmtId="0" fontId="0" fillId="60" borderId="0" xfId="0" applyFill="1" applyAlignment="1">
      <alignment horizontal="center"/>
    </xf>
    <xf numFmtId="0" fontId="5" fillId="60" borderId="0" xfId="0" applyFont="1" applyFill="1" applyAlignment="1">
      <alignment horizontal="center"/>
    </xf>
    <xf numFmtId="3" fontId="0" fillId="60" borderId="0" xfId="0" applyNumberFormat="1" applyFill="1" applyAlignment="1">
      <alignment horizontal="center"/>
    </xf>
    <xf numFmtId="16" fontId="0" fillId="60" borderId="0" xfId="0" applyNumberFormat="1" applyFill="1" applyAlignment="1">
      <alignment/>
    </xf>
    <xf numFmtId="0" fontId="34" fillId="0" borderId="0" xfId="123" applyFont="1">
      <alignment/>
      <protection/>
    </xf>
    <xf numFmtId="0" fontId="0" fillId="0" borderId="0" xfId="123">
      <alignment/>
      <protection/>
    </xf>
    <xf numFmtId="166" fontId="35" fillId="0" borderId="0" xfId="123" applyNumberFormat="1" applyFont="1" applyAlignment="1">
      <alignment horizontal="center"/>
      <protection/>
    </xf>
    <xf numFmtId="14" fontId="35" fillId="0" borderId="0" xfId="123" applyNumberFormat="1" applyFont="1" applyAlignment="1">
      <alignment horizontal="center"/>
      <protection/>
    </xf>
    <xf numFmtId="0" fontId="35" fillId="0" borderId="0" xfId="123" applyFont="1" applyAlignment="1">
      <alignment horizontal="center"/>
      <protection/>
    </xf>
    <xf numFmtId="0" fontId="35" fillId="0" borderId="0" xfId="123" applyFont="1">
      <alignment/>
      <protection/>
    </xf>
    <xf numFmtId="0" fontId="0" fillId="0" borderId="0" xfId="123" applyAlignment="1">
      <alignment horizontal="left"/>
      <protection/>
    </xf>
    <xf numFmtId="4" fontId="0" fillId="0" borderId="0" xfId="123" applyNumberFormat="1">
      <alignment/>
      <protection/>
    </xf>
    <xf numFmtId="4" fontId="0" fillId="0" borderId="0" xfId="123" applyNumberFormat="1" applyFont="1" applyFill="1">
      <alignment/>
      <protection/>
    </xf>
    <xf numFmtId="4" fontId="0" fillId="0" borderId="0" xfId="123" applyNumberFormat="1" applyFill="1" applyBorder="1">
      <alignment/>
      <protection/>
    </xf>
    <xf numFmtId="4" fontId="0" fillId="0" borderId="25" xfId="123" applyNumberFormat="1" applyBorder="1">
      <alignment/>
      <protection/>
    </xf>
    <xf numFmtId="14" fontId="0" fillId="0" borderId="0" xfId="123" applyNumberFormat="1" applyFont="1" applyFill="1" applyBorder="1" applyAlignment="1">
      <alignment horizontal="left"/>
      <protection/>
    </xf>
    <xf numFmtId="4" fontId="0" fillId="0" borderId="0" xfId="123" applyNumberFormat="1" applyBorder="1">
      <alignment/>
      <protection/>
    </xf>
    <xf numFmtId="0" fontId="0" fillId="0" borderId="0" xfId="123" applyFont="1">
      <alignment/>
      <protection/>
    </xf>
    <xf numFmtId="0" fontId="0" fillId="17" borderId="0" xfId="123" applyFont="1" applyFill="1">
      <alignment/>
      <protection/>
    </xf>
    <xf numFmtId="4" fontId="35" fillId="0" borderId="24" xfId="123" applyNumberFormat="1" applyFont="1" applyBorder="1">
      <alignment/>
      <protection/>
    </xf>
    <xf numFmtId="0" fontId="0" fillId="0" borderId="0" xfId="123" applyBorder="1">
      <alignment/>
      <protection/>
    </xf>
    <xf numFmtId="3" fontId="0" fillId="0" borderId="0" xfId="123" applyNumberFormat="1" applyBorder="1">
      <alignment/>
      <protection/>
    </xf>
    <xf numFmtId="3" fontId="36" fillId="0" borderId="0" xfId="123" applyNumberFormat="1" applyFont="1" applyBorder="1">
      <alignment/>
      <protection/>
    </xf>
    <xf numFmtId="167" fontId="0" fillId="0" borderId="0" xfId="123" applyNumberFormat="1">
      <alignment/>
      <protection/>
    </xf>
    <xf numFmtId="169" fontId="0" fillId="0" borderId="0" xfId="123" applyNumberFormat="1" applyBorder="1" quotePrefix="1">
      <alignment/>
      <protection/>
    </xf>
    <xf numFmtId="169" fontId="0" fillId="0" borderId="0" xfId="123" applyNumberFormat="1" applyBorder="1">
      <alignment/>
      <protection/>
    </xf>
    <xf numFmtId="3" fontId="0" fillId="0" borderId="0" xfId="123" applyNumberFormat="1">
      <alignment/>
      <protection/>
    </xf>
    <xf numFmtId="0" fontId="5" fillId="0" borderId="0" xfId="123" applyFont="1">
      <alignment/>
      <protection/>
    </xf>
    <xf numFmtId="15" fontId="0" fillId="0" borderId="0" xfId="123" applyNumberFormat="1">
      <alignment/>
      <protection/>
    </xf>
    <xf numFmtId="16" fontId="0" fillId="0" borderId="0" xfId="123" applyNumberFormat="1">
      <alignment/>
      <protection/>
    </xf>
    <xf numFmtId="3" fontId="4" fillId="0" borderId="0" xfId="123" applyNumberFormat="1" applyFont="1" applyBorder="1">
      <alignment/>
      <protection/>
    </xf>
    <xf numFmtId="3" fontId="4" fillId="60" borderId="0" xfId="0" applyNumberFormat="1" applyFont="1" applyFill="1" applyBorder="1" applyAlignment="1">
      <alignment horizontal="center"/>
    </xf>
    <xf numFmtId="0" fontId="35" fillId="60" borderId="22" xfId="0" applyFont="1" applyFill="1" applyBorder="1" applyAlignment="1">
      <alignment horizontal="center"/>
    </xf>
    <xf numFmtId="4" fontId="7" fillId="60" borderId="0" xfId="0" applyNumberFormat="1" applyFont="1" applyFill="1" applyAlignment="1">
      <alignment/>
    </xf>
    <xf numFmtId="10" fontId="5" fillId="60" borderId="0" xfId="148" applyNumberFormat="1" applyFont="1" applyFill="1" applyAlignment="1">
      <alignment/>
    </xf>
    <xf numFmtId="165" fontId="7" fillId="60" borderId="0" xfId="148" applyNumberFormat="1" applyFont="1" applyFill="1" applyAlignment="1">
      <alignment/>
    </xf>
    <xf numFmtId="0" fontId="5" fillId="60" borderId="0" xfId="0" applyFont="1" applyFill="1" applyAlignment="1" quotePrefix="1">
      <alignment/>
    </xf>
    <xf numFmtId="171" fontId="39" fillId="60" borderId="0" xfId="134" applyNumberFormat="1" applyFont="1" applyFill="1" applyBorder="1" applyAlignment="1" applyProtection="1">
      <alignment/>
      <protection/>
    </xf>
    <xf numFmtId="2" fontId="4" fillId="60" borderId="0" xfId="0" applyNumberFormat="1" applyFont="1" applyFill="1" applyBorder="1" applyAlignment="1">
      <alignment horizontal="center"/>
    </xf>
    <xf numFmtId="172" fontId="5" fillId="60" borderId="0" xfId="0" applyNumberFormat="1" applyFont="1" applyFill="1" applyBorder="1" applyAlignment="1">
      <alignment/>
    </xf>
    <xf numFmtId="172" fontId="5" fillId="60" borderId="0" xfId="0" applyNumberFormat="1" applyFont="1" applyFill="1" applyBorder="1" applyAlignment="1">
      <alignment/>
    </xf>
    <xf numFmtId="4" fontId="5" fillId="60" borderId="0" xfId="0" applyNumberFormat="1" applyFont="1" applyFill="1" applyAlignment="1">
      <alignment/>
    </xf>
    <xf numFmtId="2" fontId="4" fillId="60" borderId="31" xfId="0" applyNumberFormat="1" applyFont="1" applyFill="1" applyBorder="1" applyAlignment="1">
      <alignment horizontal="center"/>
    </xf>
    <xf numFmtId="1" fontId="5" fillId="60" borderId="26" xfId="0" applyNumberFormat="1" applyFont="1" applyFill="1" applyBorder="1" applyAlignment="1">
      <alignment horizontal="center"/>
    </xf>
    <xf numFmtId="2" fontId="5" fillId="60" borderId="27" xfId="0" applyNumberFormat="1" applyFont="1" applyFill="1" applyBorder="1" applyAlignment="1" quotePrefix="1">
      <alignment horizontal="center"/>
    </xf>
    <xf numFmtId="2" fontId="5" fillId="60" borderId="32" xfId="0" applyNumberFormat="1" applyFont="1" applyFill="1" applyBorder="1" applyAlignment="1" quotePrefix="1">
      <alignment horizontal="center"/>
    </xf>
    <xf numFmtId="1" fontId="5" fillId="60" borderId="22" xfId="0" applyNumberFormat="1" applyFont="1" applyFill="1" applyBorder="1" applyAlignment="1">
      <alignment horizontal="center"/>
    </xf>
    <xf numFmtId="4" fontId="0" fillId="0" borderId="0" xfId="0" applyNumberFormat="1" applyAlignment="1">
      <alignment/>
    </xf>
    <xf numFmtId="3" fontId="5" fillId="0" borderId="0" xfId="0" applyNumberFormat="1" applyFont="1" applyFill="1" applyBorder="1" applyAlignment="1">
      <alignment/>
    </xf>
    <xf numFmtId="3" fontId="36" fillId="60" borderId="0" xfId="0" applyNumberFormat="1" applyFont="1" applyFill="1" applyAlignment="1">
      <alignment horizontal="center" wrapText="1"/>
    </xf>
    <xf numFmtId="179" fontId="5" fillId="60" borderId="0" xfId="0" applyNumberFormat="1" applyFont="1" applyFill="1" applyBorder="1" applyAlignment="1">
      <alignment horizontal="center"/>
    </xf>
    <xf numFmtId="179" fontId="5" fillId="60" borderId="24" xfId="0" applyNumberFormat="1" applyFont="1" applyFill="1" applyBorder="1" applyAlignment="1">
      <alignment horizontal="center"/>
    </xf>
    <xf numFmtId="0" fontId="0" fillId="60" borderId="0" xfId="0" applyFill="1" applyBorder="1" applyAlignment="1">
      <alignment horizontal="center"/>
    </xf>
    <xf numFmtId="0" fontId="0" fillId="60" borderId="23" xfId="0" applyFill="1" applyBorder="1" applyAlignment="1">
      <alignment/>
    </xf>
    <xf numFmtId="0" fontId="40" fillId="60" borderId="28" xfId="0" applyFont="1" applyFill="1" applyBorder="1" applyAlignment="1">
      <alignment horizontal="center"/>
    </xf>
    <xf numFmtId="3" fontId="36" fillId="60" borderId="28" xfId="0" applyNumberFormat="1" applyFont="1" applyFill="1" applyBorder="1" applyAlignment="1">
      <alignment horizontal="center" wrapText="1"/>
    </xf>
    <xf numFmtId="6" fontId="5" fillId="60" borderId="28" xfId="0" applyNumberFormat="1" applyFont="1" applyFill="1" applyBorder="1" applyAlignment="1">
      <alignment horizontal="center"/>
    </xf>
    <xf numFmtId="0" fontId="6" fillId="60" borderId="23" xfId="0" applyFont="1" applyFill="1" applyBorder="1" applyAlignment="1">
      <alignment horizontal="center"/>
    </xf>
    <xf numFmtId="0" fontId="6" fillId="60" borderId="0" xfId="0" applyFont="1" applyFill="1" applyBorder="1" applyAlignment="1">
      <alignment horizontal="center"/>
    </xf>
    <xf numFmtId="0" fontId="6" fillId="60" borderId="0" xfId="0" applyFont="1" applyFill="1" applyBorder="1" applyAlignment="1">
      <alignment horizontal="center"/>
    </xf>
    <xf numFmtId="9" fontId="5" fillId="60" borderId="0" xfId="148" applyFont="1" applyFill="1" applyAlignment="1">
      <alignment/>
    </xf>
    <xf numFmtId="2" fontId="7" fillId="60" borderId="0" xfId="0" applyNumberFormat="1" applyFont="1" applyFill="1" applyBorder="1" applyAlignment="1">
      <alignment horizontal="center" vertical="center"/>
    </xf>
    <xf numFmtId="172" fontId="0" fillId="60" borderId="0" xfId="148" applyNumberFormat="1" applyFont="1" applyFill="1" applyBorder="1" applyAlignment="1">
      <alignment horizontal="center"/>
    </xf>
    <xf numFmtId="1" fontId="6" fillId="60" borderId="21" xfId="0" applyNumberFormat="1" applyFont="1" applyFill="1" applyBorder="1" applyAlignment="1">
      <alignment horizontal="center"/>
    </xf>
    <xf numFmtId="1" fontId="6" fillId="60" borderId="33" xfId="0" applyNumberFormat="1" applyFont="1" applyFill="1" applyBorder="1" applyAlignment="1">
      <alignment horizontal="center"/>
    </xf>
    <xf numFmtId="0" fontId="6" fillId="60" borderId="23" xfId="0" applyFont="1" applyFill="1" applyBorder="1" applyAlignment="1">
      <alignment horizontal="center"/>
    </xf>
    <xf numFmtId="0" fontId="6" fillId="60" borderId="0" xfId="0" applyFont="1" applyFill="1" applyBorder="1" applyAlignment="1">
      <alignment horizontal="center"/>
    </xf>
    <xf numFmtId="166" fontId="6" fillId="60" borderId="23" xfId="0" applyNumberFormat="1" applyFont="1" applyFill="1" applyBorder="1" applyAlignment="1">
      <alignment horizontal="center"/>
    </xf>
    <xf numFmtId="166" fontId="6" fillId="60" borderId="0" xfId="0" applyNumberFormat="1" applyFont="1" applyFill="1" applyBorder="1" applyAlignment="1">
      <alignment horizontal="center"/>
    </xf>
  </cellXfs>
  <cellStyles count="225">
    <cellStyle name="Normal" xfId="0"/>
    <cellStyle name="20% - Accent1" xfId="15"/>
    <cellStyle name="20% - Accent1 2" xfId="16"/>
    <cellStyle name="20% - Accent1 3" xfId="17"/>
    <cellStyle name="20% - Accent1 4" xfId="18"/>
    <cellStyle name="20% - Accent2" xfId="19"/>
    <cellStyle name="20% - Accent2 2" xfId="20"/>
    <cellStyle name="20% - Accent2 3" xfId="21"/>
    <cellStyle name="20% - Accent2 4" xfId="22"/>
    <cellStyle name="20% - Accent3" xfId="23"/>
    <cellStyle name="20% - Accent3 2" xfId="24"/>
    <cellStyle name="20% - Accent3 3" xfId="25"/>
    <cellStyle name="20% - Accent3 4" xfId="26"/>
    <cellStyle name="20% - Accent4" xfId="27"/>
    <cellStyle name="20% - Accent4 2" xfId="28"/>
    <cellStyle name="20% - Accent4 3" xfId="29"/>
    <cellStyle name="20% - Accent4 4" xfId="30"/>
    <cellStyle name="20% - Accent5" xfId="31"/>
    <cellStyle name="20% - Accent5 2" xfId="32"/>
    <cellStyle name="20% - Accent5 3" xfId="33"/>
    <cellStyle name="20% - Accent5 4" xfId="34"/>
    <cellStyle name="20% - Accent6" xfId="35"/>
    <cellStyle name="20% - Accent6 2" xfId="36"/>
    <cellStyle name="20% - Accent6 3" xfId="37"/>
    <cellStyle name="20% - Accent6 4" xfId="38"/>
    <cellStyle name="40% - Accent1" xfId="39"/>
    <cellStyle name="40% - Accent1 2" xfId="40"/>
    <cellStyle name="40% - Accent1 3" xfId="41"/>
    <cellStyle name="40% - Accent1 4" xfId="42"/>
    <cellStyle name="40% - Accent2" xfId="43"/>
    <cellStyle name="40% - Accent2 2" xfId="44"/>
    <cellStyle name="40% - Accent2 3" xfId="45"/>
    <cellStyle name="40% - Accent2 4" xfId="46"/>
    <cellStyle name="40% - Accent3" xfId="47"/>
    <cellStyle name="40% - Accent3 2" xfId="48"/>
    <cellStyle name="40% - Accent3 3" xfId="49"/>
    <cellStyle name="40% - Accent3 4" xfId="50"/>
    <cellStyle name="40% - Accent4" xfId="51"/>
    <cellStyle name="40% - Accent4 2" xfId="52"/>
    <cellStyle name="40% - Accent4 3" xfId="53"/>
    <cellStyle name="40% - Accent4 4" xfId="54"/>
    <cellStyle name="40% - Accent5" xfId="55"/>
    <cellStyle name="40% - Accent5 2" xfId="56"/>
    <cellStyle name="40% - Accent5 3" xfId="57"/>
    <cellStyle name="40% - Accent5 4" xfId="58"/>
    <cellStyle name="40% - Accent6" xfId="59"/>
    <cellStyle name="40% - Accent6 2" xfId="60"/>
    <cellStyle name="40% - Accent6 3" xfId="61"/>
    <cellStyle name="40% - Accent6 4" xfId="62"/>
    <cellStyle name="60% - Accent1" xfId="63"/>
    <cellStyle name="60% - Accent1 2" xfId="64"/>
    <cellStyle name="60% - Accent2" xfId="65"/>
    <cellStyle name="60% - Accent2 2" xfId="66"/>
    <cellStyle name="60% - Accent3" xfId="67"/>
    <cellStyle name="60% - Accent3 2" xfId="68"/>
    <cellStyle name="60% - Accent4" xfId="69"/>
    <cellStyle name="60% - Accent4 2" xfId="70"/>
    <cellStyle name="60% - Accent5" xfId="71"/>
    <cellStyle name="60% - Accent5 2" xfId="72"/>
    <cellStyle name="60% - Accent6" xfId="73"/>
    <cellStyle name="60% - Accent6 2" xfId="74"/>
    <cellStyle name="Accent1" xfId="75"/>
    <cellStyle name="Accent1 2" xfId="76"/>
    <cellStyle name="Accent2" xfId="77"/>
    <cellStyle name="Accent2 2" xfId="78"/>
    <cellStyle name="Accent3" xfId="79"/>
    <cellStyle name="Accent3 2" xfId="80"/>
    <cellStyle name="Accent4" xfId="81"/>
    <cellStyle name="Accent4 2" xfId="82"/>
    <cellStyle name="Accent5" xfId="83"/>
    <cellStyle name="Accent5 2" xfId="84"/>
    <cellStyle name="Accent6" xfId="85"/>
    <cellStyle name="Accent6 2" xfId="86"/>
    <cellStyle name="Bad" xfId="87"/>
    <cellStyle name="Bad 2" xfId="88"/>
    <cellStyle name="Calculation" xfId="89"/>
    <cellStyle name="Calculation 2" xfId="90"/>
    <cellStyle name="Check Cell" xfId="91"/>
    <cellStyle name="Check Cell 2" xfId="92"/>
    <cellStyle name="Comma" xfId="93"/>
    <cellStyle name="Comma [0]" xfId="94"/>
    <cellStyle name="Comma 2" xfId="95"/>
    <cellStyle name="Comma 2 2" xfId="96"/>
    <cellStyle name="Comma 2_Cash &amp; NCA" xfId="97"/>
    <cellStyle name="Comma 3" xfId="98"/>
    <cellStyle name="Comma 3 2" xfId="99"/>
    <cellStyle name="Comma 4" xfId="100"/>
    <cellStyle name="Currency" xfId="101"/>
    <cellStyle name="Currency [0]" xfId="102"/>
    <cellStyle name="Explanatory Text" xfId="103"/>
    <cellStyle name="Explanatory Text 2" xfId="104"/>
    <cellStyle name="Followed Hyperlink" xfId="105"/>
    <cellStyle name="Good" xfId="106"/>
    <cellStyle name="Good 2" xfId="107"/>
    <cellStyle name="Heading 1" xfId="108"/>
    <cellStyle name="Heading 1 2" xfId="109"/>
    <cellStyle name="Heading 2" xfId="110"/>
    <cellStyle name="Heading 2 2" xfId="111"/>
    <cellStyle name="Heading 3" xfId="112"/>
    <cellStyle name="Heading 3 2" xfId="113"/>
    <cellStyle name="Heading 4" xfId="114"/>
    <cellStyle name="Heading 4 2" xfId="115"/>
    <cellStyle name="Hyperlink" xfId="116"/>
    <cellStyle name="Input" xfId="117"/>
    <cellStyle name="Input 2" xfId="118"/>
    <cellStyle name="Linked Cell" xfId="119"/>
    <cellStyle name="Linked Cell 2" xfId="120"/>
    <cellStyle name="Neutral" xfId="121"/>
    <cellStyle name="Neutral 2" xfId="122"/>
    <cellStyle name="Normal 2" xfId="123"/>
    <cellStyle name="Normal 2 2" xfId="124"/>
    <cellStyle name="Normal 2 3" xfId="125"/>
    <cellStyle name="Normal 2_Cash &amp; NCA" xfId="126"/>
    <cellStyle name="Normal 3" xfId="127"/>
    <cellStyle name="Normal 3 2" xfId="128"/>
    <cellStyle name="Normal 3_Cash &amp; NCA" xfId="129"/>
    <cellStyle name="Normal 4" xfId="130"/>
    <cellStyle name="Normal 5" xfId="131"/>
    <cellStyle name="Normal 6" xfId="132"/>
    <cellStyle name="Normal 7" xfId="133"/>
    <cellStyle name="Normal 8" xfId="134"/>
    <cellStyle name="Normal 9" xfId="135"/>
    <cellStyle name="Note" xfId="136"/>
    <cellStyle name="Note 2" xfId="137"/>
    <cellStyle name="Note 2 2" xfId="138"/>
    <cellStyle name="Note 2_Amount owed by LBH" xfId="139"/>
    <cellStyle name="Note 3" xfId="140"/>
    <cellStyle name="Note 3 2" xfId="141"/>
    <cellStyle name="Note 3 3" xfId="142"/>
    <cellStyle name="Note 3_Cash &amp; NCA" xfId="143"/>
    <cellStyle name="Note 4" xfId="144"/>
    <cellStyle name="Note 5" xfId="145"/>
    <cellStyle name="Output" xfId="146"/>
    <cellStyle name="Output 2" xfId="147"/>
    <cellStyle name="Percent" xfId="148"/>
    <cellStyle name="Percent 2" xfId="149"/>
    <cellStyle name="Percent 2 2" xfId="150"/>
    <cellStyle name="Percent 3" xfId="151"/>
    <cellStyle name="SAPBEXaggData" xfId="152"/>
    <cellStyle name="SAPBEXaggDataEmph" xfId="153"/>
    <cellStyle name="SAPBEXaggItem" xfId="154"/>
    <cellStyle name="SAPBEXaggItemX" xfId="155"/>
    <cellStyle name="SAPBEXchaText" xfId="156"/>
    <cellStyle name="SAPBEXchaText 2" xfId="157"/>
    <cellStyle name="SAPBEXchaText 3" xfId="158"/>
    <cellStyle name="SAPBEXchaText_Amount owed by LBH" xfId="159"/>
    <cellStyle name="SAPBEXexcBad7" xfId="160"/>
    <cellStyle name="SAPBEXexcBad8" xfId="161"/>
    <cellStyle name="SAPBEXexcBad9" xfId="162"/>
    <cellStyle name="SAPBEXexcCritical4" xfId="163"/>
    <cellStyle name="SAPBEXexcCritical5" xfId="164"/>
    <cellStyle name="SAPBEXexcCritical6" xfId="165"/>
    <cellStyle name="SAPBEXexcGood1" xfId="166"/>
    <cellStyle name="SAPBEXexcGood2" xfId="167"/>
    <cellStyle name="SAPBEXexcGood3" xfId="168"/>
    <cellStyle name="SAPBEXfilterDrill" xfId="169"/>
    <cellStyle name="SAPBEXfilterItem" xfId="170"/>
    <cellStyle name="SAPBEXfilterText" xfId="171"/>
    <cellStyle name="SAPBEXformats" xfId="172"/>
    <cellStyle name="SAPBEXformats 2" xfId="173"/>
    <cellStyle name="SAPBEXformats 3" xfId="174"/>
    <cellStyle name="SAPBEXformats_Amount owed by LBH" xfId="175"/>
    <cellStyle name="SAPBEXheaderItem" xfId="176"/>
    <cellStyle name="SAPBEXheaderItem 2" xfId="177"/>
    <cellStyle name="SAPBEXheaderItem 3" xfId="178"/>
    <cellStyle name="SAPBEXheaderItem_Amount owed by LBH" xfId="179"/>
    <cellStyle name="SAPBEXheaderText" xfId="180"/>
    <cellStyle name="SAPBEXheaderText 2" xfId="181"/>
    <cellStyle name="SAPBEXheaderText 3" xfId="182"/>
    <cellStyle name="SAPBEXheaderText_Amount owed by LBH" xfId="183"/>
    <cellStyle name="SAPBEXHLevel0" xfId="184"/>
    <cellStyle name="SAPBEXHLevel0 2" xfId="185"/>
    <cellStyle name="SAPBEXHLevel0 3" xfId="186"/>
    <cellStyle name="SAPBEXHLevel0_Amount owed by LBH" xfId="187"/>
    <cellStyle name="SAPBEXHLevel0X" xfId="188"/>
    <cellStyle name="SAPBEXHLevel0X 2" xfId="189"/>
    <cellStyle name="SAPBEXHLevel0X 3" xfId="190"/>
    <cellStyle name="SAPBEXHLevel0X_Amount owed by LBH" xfId="191"/>
    <cellStyle name="SAPBEXHLevel1" xfId="192"/>
    <cellStyle name="SAPBEXHLevel1 2" xfId="193"/>
    <cellStyle name="SAPBEXHLevel1 3" xfId="194"/>
    <cellStyle name="SAPBEXHLevel1_Amount owed by LBH" xfId="195"/>
    <cellStyle name="SAPBEXHLevel1X" xfId="196"/>
    <cellStyle name="SAPBEXHLevel1X 2" xfId="197"/>
    <cellStyle name="SAPBEXHLevel1X 3" xfId="198"/>
    <cellStyle name="SAPBEXHLevel1X_Amount owed by LBH" xfId="199"/>
    <cellStyle name="SAPBEXHLevel2" xfId="200"/>
    <cellStyle name="SAPBEXHLevel2 2" xfId="201"/>
    <cellStyle name="SAPBEXHLevel2 3" xfId="202"/>
    <cellStyle name="SAPBEXHLevel2_Amount owed by LBH" xfId="203"/>
    <cellStyle name="SAPBEXHLevel2X" xfId="204"/>
    <cellStyle name="SAPBEXHLevel2X 2" xfId="205"/>
    <cellStyle name="SAPBEXHLevel2X 3" xfId="206"/>
    <cellStyle name="SAPBEXHLevel2X_Amount owed by LBH" xfId="207"/>
    <cellStyle name="SAPBEXHLevel3" xfId="208"/>
    <cellStyle name="SAPBEXHLevel3 2" xfId="209"/>
    <cellStyle name="SAPBEXHLevel3 3" xfId="210"/>
    <cellStyle name="SAPBEXHLevel3_Amount owed by LBH" xfId="211"/>
    <cellStyle name="SAPBEXHLevel3X" xfId="212"/>
    <cellStyle name="SAPBEXHLevel3X 2" xfId="213"/>
    <cellStyle name="SAPBEXHLevel3X 3" xfId="214"/>
    <cellStyle name="SAPBEXHLevel3X_Amount owed by LBH" xfId="215"/>
    <cellStyle name="SAPBEXresData" xfId="216"/>
    <cellStyle name="SAPBEXresDataEmph" xfId="217"/>
    <cellStyle name="SAPBEXresItem" xfId="218"/>
    <cellStyle name="SAPBEXresItemX" xfId="219"/>
    <cellStyle name="SAPBEXstdData" xfId="220"/>
    <cellStyle name="SAPBEXstdDataEmph" xfId="221"/>
    <cellStyle name="SAPBEXstdItem" xfId="222"/>
    <cellStyle name="SAPBEXstdItem 2" xfId="223"/>
    <cellStyle name="SAPBEXstdItem 3" xfId="224"/>
    <cellStyle name="SAPBEXstdItem_Amount owed by LBH" xfId="225"/>
    <cellStyle name="SAPBEXstdItemX" xfId="226"/>
    <cellStyle name="SAPBEXstdItemX 2" xfId="227"/>
    <cellStyle name="SAPBEXstdItemX 3" xfId="228"/>
    <cellStyle name="SAPBEXstdItemX_Amount owed by LBH" xfId="229"/>
    <cellStyle name="SAPBEXtitle" xfId="230"/>
    <cellStyle name="SAPBEXundefined" xfId="231"/>
    <cellStyle name="Style 1" xfId="232"/>
    <cellStyle name="Title" xfId="233"/>
    <cellStyle name="Title 2" xfId="234"/>
    <cellStyle name="Total" xfId="235"/>
    <cellStyle name="Total 2" xfId="236"/>
    <cellStyle name="Warning Text" xfId="237"/>
    <cellStyle name="Warning Text 2" xfId="23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0E1"/>
      <rgbColor rgb="00CCFFFF"/>
      <rgbColor rgb="00660066"/>
      <rgbColor rgb="00AAAAFF"/>
      <rgbColor rgb="00E1E1FF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AAAFF"/>
      <rgbColor rgb="00E1E1FF"/>
      <rgbColor rgb="0099CCFF"/>
      <rgbColor rgb="00523B8B"/>
      <rgbColor rgb="00CC99FF"/>
      <rgbColor rgb="00FFF0E1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38100</xdr:colOff>
      <xdr:row>38</xdr:row>
      <xdr:rowOff>38100</xdr:rowOff>
    </xdr:from>
    <xdr:to>
      <xdr:col>9</xdr:col>
      <xdr:colOff>76200</xdr:colOff>
      <xdr:row>39</xdr:row>
      <xdr:rowOff>123825</xdr:rowOff>
    </xdr:to>
    <xdr:sp>
      <xdr:nvSpPr>
        <xdr:cNvPr id="1" name="Right Brace 1"/>
        <xdr:cNvSpPr>
          <a:spLocks/>
        </xdr:cNvSpPr>
      </xdr:nvSpPr>
      <xdr:spPr>
        <a:xfrm>
          <a:off x="10029825" y="8058150"/>
          <a:ext cx="47625" cy="314325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1"/>
  <sheetViews>
    <sheetView tabSelected="1" zoomScale="55" zoomScaleNormal="55" zoomScalePageLayoutView="0" workbookViewId="0" topLeftCell="A1">
      <selection activeCell="A1" sqref="A1"/>
    </sheetView>
  </sheetViews>
  <sheetFormatPr defaultColWidth="9.140625" defaultRowHeight="12.75"/>
  <cols>
    <col min="1" max="1" width="51.140625" style="43" customWidth="1"/>
    <col min="2" max="2" width="2.140625" style="43" customWidth="1"/>
    <col min="3" max="3" width="19.140625" style="43" customWidth="1"/>
    <col min="4" max="4" width="1.1484375" style="43" customWidth="1"/>
    <col min="5" max="5" width="18.140625" style="44" customWidth="1"/>
    <col min="6" max="7" width="19.57421875" style="44" customWidth="1"/>
    <col min="8" max="8" width="4.421875" style="43" customWidth="1"/>
    <col min="9" max="9" width="14.57421875" style="52" customWidth="1"/>
    <col min="10" max="10" width="2.140625" style="52" customWidth="1"/>
    <col min="11" max="11" width="14.57421875" style="52" customWidth="1"/>
    <col min="12" max="12" width="1.8515625" style="52" customWidth="1"/>
    <col min="13" max="13" width="16.57421875" style="52" customWidth="1"/>
    <col min="14" max="14" width="3.57421875" style="43" customWidth="1"/>
    <col min="15" max="15" width="21.00390625" style="43" bestFit="1" customWidth="1"/>
    <col min="16" max="16" width="9.140625" style="43" customWidth="1"/>
    <col min="17" max="17" width="12.57421875" style="43" bestFit="1" customWidth="1"/>
    <col min="18" max="18" width="9.140625" style="43" customWidth="1"/>
    <col min="19" max="19" width="14.00390625" style="43" bestFit="1" customWidth="1"/>
    <col min="20" max="21" width="9.140625" style="43" customWidth="1"/>
    <col min="22" max="22" width="11.421875" style="43" bestFit="1" customWidth="1"/>
    <col min="23" max="16384" width="9.140625" style="43" customWidth="1"/>
  </cols>
  <sheetData>
    <row r="1" spans="1:13" ht="20.25">
      <c r="A1" s="1" t="s">
        <v>57</v>
      </c>
      <c r="B1" s="2"/>
      <c r="C1" s="2"/>
      <c r="D1" s="2"/>
      <c r="E1" s="2"/>
      <c r="F1" s="2"/>
      <c r="G1" s="2"/>
      <c r="H1" s="2"/>
      <c r="I1" s="2"/>
      <c r="J1" s="115" t="s">
        <v>69</v>
      </c>
      <c r="K1" s="115"/>
      <c r="L1" s="115"/>
      <c r="M1" s="116"/>
    </row>
    <row r="2" spans="1:13" ht="23.25">
      <c r="A2" s="117" t="s">
        <v>35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3"/>
    </row>
    <row r="3" spans="1:13" ht="5.25" customHeight="1">
      <c r="A3" s="109"/>
      <c r="B3" s="110"/>
      <c r="C3" s="110"/>
      <c r="D3" s="110"/>
      <c r="E3" s="4"/>
      <c r="F3" s="4"/>
      <c r="G3" s="4"/>
      <c r="H3" s="111"/>
      <c r="I3" s="110"/>
      <c r="J3" s="110"/>
      <c r="K3" s="110"/>
      <c r="L3" s="110"/>
      <c r="M3" s="5"/>
    </row>
    <row r="4" spans="1:13" ht="20.25">
      <c r="A4" s="119" t="s">
        <v>77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6"/>
    </row>
    <row r="5" spans="1:13" ht="5.25" customHeight="1">
      <c r="A5" s="7"/>
      <c r="B5" s="8"/>
      <c r="C5" s="8"/>
      <c r="D5" s="8"/>
      <c r="E5" s="8"/>
      <c r="F5" s="8"/>
      <c r="G5" s="8"/>
      <c r="H5" s="8"/>
      <c r="I5" s="9"/>
      <c r="J5" s="9"/>
      <c r="K5" s="9"/>
      <c r="L5" s="9"/>
      <c r="M5" s="6"/>
    </row>
    <row r="6" spans="1:13" ht="18">
      <c r="A6" s="7"/>
      <c r="B6" s="8"/>
      <c r="C6" s="4" t="s">
        <v>1</v>
      </c>
      <c r="D6" s="4"/>
      <c r="E6" s="4" t="s">
        <v>1</v>
      </c>
      <c r="F6" s="4" t="s">
        <v>1</v>
      </c>
      <c r="G6" s="4" t="s">
        <v>1</v>
      </c>
      <c r="H6" s="4"/>
      <c r="I6" s="4" t="s">
        <v>2</v>
      </c>
      <c r="J6" s="4"/>
      <c r="K6" s="4" t="s">
        <v>5</v>
      </c>
      <c r="L6" s="4"/>
      <c r="M6" s="10" t="s">
        <v>5</v>
      </c>
    </row>
    <row r="7" spans="1:13" ht="18">
      <c r="A7" s="7"/>
      <c r="B7" s="8"/>
      <c r="C7" s="11" t="s">
        <v>71</v>
      </c>
      <c r="D7" s="4"/>
      <c r="E7" s="11" t="s">
        <v>72</v>
      </c>
      <c r="F7" s="11" t="s">
        <v>73</v>
      </c>
      <c r="G7" s="11" t="s">
        <v>78</v>
      </c>
      <c r="H7" s="4"/>
      <c r="I7" s="11" t="s">
        <v>78</v>
      </c>
      <c r="J7" s="4"/>
      <c r="K7" s="4" t="s">
        <v>2</v>
      </c>
      <c r="L7" s="4"/>
      <c r="M7" s="10" t="s">
        <v>31</v>
      </c>
    </row>
    <row r="8" spans="1:13" ht="18">
      <c r="A8" s="12" t="s">
        <v>0</v>
      </c>
      <c r="B8" s="8"/>
      <c r="C8" s="4" t="s">
        <v>3</v>
      </c>
      <c r="D8" s="4"/>
      <c r="E8" s="4" t="s">
        <v>3</v>
      </c>
      <c r="F8" s="4" t="s">
        <v>3</v>
      </c>
      <c r="G8" s="4" t="s">
        <v>3</v>
      </c>
      <c r="H8" s="4"/>
      <c r="I8" s="4" t="s">
        <v>4</v>
      </c>
      <c r="J8" s="4"/>
      <c r="K8" s="4" t="s">
        <v>4</v>
      </c>
      <c r="L8" s="4"/>
      <c r="M8" s="10" t="s">
        <v>4</v>
      </c>
    </row>
    <row r="9" spans="1:13" ht="7.5" customHeight="1">
      <c r="A9" s="7"/>
      <c r="B9" s="8"/>
      <c r="C9" s="8"/>
      <c r="D9" s="8" t="s">
        <v>19</v>
      </c>
      <c r="E9" s="8"/>
      <c r="F9" s="8"/>
      <c r="G9" s="8"/>
      <c r="H9" s="8"/>
      <c r="I9" s="9"/>
      <c r="J9" s="9"/>
      <c r="K9" s="9"/>
      <c r="L9" s="9"/>
      <c r="M9" s="6"/>
    </row>
    <row r="10" spans="1:13" ht="18">
      <c r="A10" s="12" t="s">
        <v>12</v>
      </c>
      <c r="B10" s="8"/>
      <c r="C10" s="13"/>
      <c r="D10" s="13"/>
      <c r="E10" s="13"/>
      <c r="F10" s="13"/>
      <c r="G10" s="13"/>
      <c r="H10" s="13"/>
      <c r="I10" s="14"/>
      <c r="J10" s="15"/>
      <c r="K10" s="14"/>
      <c r="L10" s="9"/>
      <c r="M10" s="6"/>
    </row>
    <row r="11" spans="1:23" ht="18">
      <c r="A11" s="7" t="s">
        <v>63</v>
      </c>
      <c r="B11" s="8"/>
      <c r="C11" s="13">
        <v>91705.44395999999</v>
      </c>
      <c r="D11" s="16"/>
      <c r="E11" s="13">
        <f>100432628.7/1000</f>
        <v>100432.6287</v>
      </c>
      <c r="F11" s="13">
        <f>106334040.16/1000</f>
        <v>106334.04015999999</v>
      </c>
      <c r="G11" s="13">
        <f>104929981.53/1000</f>
        <v>104929.98153</v>
      </c>
      <c r="H11" s="41"/>
      <c r="I11" s="17">
        <f>G11/$G$54*100</f>
        <v>12.036463666021803</v>
      </c>
      <c r="J11" s="18"/>
      <c r="K11" s="17">
        <v>10</v>
      </c>
      <c r="L11" s="18"/>
      <c r="M11" s="19"/>
      <c r="N11" s="44"/>
      <c r="O11" s="49"/>
      <c r="P11" s="93"/>
      <c r="V11" s="49"/>
      <c r="W11" s="87"/>
    </row>
    <row r="12" spans="1:23" ht="18">
      <c r="A12" s="7" t="s">
        <v>64</v>
      </c>
      <c r="B12" s="8"/>
      <c r="C12" s="13">
        <v>177588.83013</v>
      </c>
      <c r="D12" s="16"/>
      <c r="E12" s="13">
        <f>193372536.84/1000</f>
        <v>193372.53684000002</v>
      </c>
      <c r="F12" s="13">
        <f>206006004.13/1000</f>
        <v>206006.00413</v>
      </c>
      <c r="G12" s="13">
        <f>212703675.65/1000</f>
        <v>212703.67565000002</v>
      </c>
      <c r="H12" s="41"/>
      <c r="I12" s="17">
        <f>G12/$G$54*100</f>
        <v>24.3991281258211</v>
      </c>
      <c r="J12" s="18"/>
      <c r="K12" s="17">
        <v>24</v>
      </c>
      <c r="L12" s="18"/>
      <c r="M12" s="19"/>
      <c r="N12" s="44"/>
      <c r="O12" s="93"/>
      <c r="P12" s="93"/>
      <c r="V12" s="45"/>
      <c r="W12" s="46"/>
    </row>
    <row r="13" spans="1:23" ht="18">
      <c r="A13" s="7" t="s">
        <v>23</v>
      </c>
      <c r="B13" s="8"/>
      <c r="C13" s="13">
        <v>67576.827</v>
      </c>
      <c r="D13" s="16"/>
      <c r="E13" s="13">
        <f>71241517/1000</f>
        <v>71241.517</v>
      </c>
      <c r="F13" s="13">
        <f>73472419/1000</f>
        <v>73472.419</v>
      </c>
      <c r="G13" s="13">
        <f>78801005/1000</f>
        <v>78801.005</v>
      </c>
      <c r="H13" s="41"/>
      <c r="I13" s="17">
        <f>G13/$G$54*100</f>
        <v>9.03922234330448</v>
      </c>
      <c r="J13" s="18"/>
      <c r="K13" s="17">
        <v>8</v>
      </c>
      <c r="L13" s="18"/>
      <c r="M13" s="19"/>
      <c r="N13" s="44"/>
      <c r="O13" s="49"/>
      <c r="P13" s="93"/>
      <c r="V13" s="86"/>
      <c r="W13" s="46"/>
    </row>
    <row r="14" spans="1:23" ht="18">
      <c r="A14" s="7" t="s">
        <v>29</v>
      </c>
      <c r="B14" s="8"/>
      <c r="C14" s="13">
        <v>57376.19459000001</v>
      </c>
      <c r="D14" s="16"/>
      <c r="E14" s="13">
        <f>60457571.03/1000</f>
        <v>60457.57103</v>
      </c>
      <c r="F14" s="13">
        <f>62538717.99/1000</f>
        <v>62538.717990000005</v>
      </c>
      <c r="G14" s="13">
        <f>64304887.4/1000</f>
        <v>64304.8874</v>
      </c>
      <c r="H14" s="41"/>
      <c r="I14" s="17">
        <f>G14/$G$54*100</f>
        <v>7.376380224716153</v>
      </c>
      <c r="J14" s="18"/>
      <c r="K14" s="17">
        <v>8</v>
      </c>
      <c r="L14" s="18"/>
      <c r="M14" s="19"/>
      <c r="O14" s="49"/>
      <c r="P14" s="93"/>
      <c r="V14" s="48"/>
      <c r="W14" s="46"/>
    </row>
    <row r="15" spans="1:17" ht="18.75" customHeight="1">
      <c r="A15" s="7" t="s">
        <v>22</v>
      </c>
      <c r="B15" s="8"/>
      <c r="C15" s="91">
        <v>-4760.00867</v>
      </c>
      <c r="D15" s="114"/>
      <c r="E15" s="91">
        <f>-2471876/1000</f>
        <v>-2471.876</v>
      </c>
      <c r="F15" s="91">
        <f>-5680829.64/1000</f>
        <v>-5680.82964</v>
      </c>
      <c r="G15" s="91">
        <f>-6098924/1000</f>
        <v>-6098.924</v>
      </c>
      <c r="H15" s="42"/>
      <c r="I15" s="17">
        <f>G15/$G$54*100</f>
        <v>-0.6996044034072401</v>
      </c>
      <c r="J15" s="83"/>
      <c r="K15" s="4"/>
      <c r="L15" s="4"/>
      <c r="M15" s="84"/>
      <c r="N15" s="50"/>
      <c r="O15" s="49"/>
      <c r="Q15" s="47"/>
    </row>
    <row r="16" spans="1:15" ht="11.25" customHeight="1">
      <c r="A16" s="7"/>
      <c r="B16" s="8"/>
      <c r="C16" s="13"/>
      <c r="D16" s="13"/>
      <c r="E16" s="13"/>
      <c r="F16" s="13"/>
      <c r="G16" s="13"/>
      <c r="H16" s="13"/>
      <c r="I16" s="18"/>
      <c r="J16" s="18"/>
      <c r="K16" s="17"/>
      <c r="L16" s="18"/>
      <c r="M16" s="19"/>
      <c r="N16" s="47"/>
      <c r="O16" s="49"/>
    </row>
    <row r="17" spans="1:25" ht="18.75" thickBot="1">
      <c r="A17" s="12" t="s">
        <v>24</v>
      </c>
      <c r="B17" s="8"/>
      <c r="C17" s="20">
        <v>389487.28701</v>
      </c>
      <c r="D17" s="21"/>
      <c r="E17" s="20">
        <f>SUM(E11:E16)</f>
        <v>423032.37757</v>
      </c>
      <c r="F17" s="20">
        <f>SUM(F11:F16)</f>
        <v>442670.35164</v>
      </c>
      <c r="G17" s="20">
        <f>SUM(G11:G16)</f>
        <v>454640.62558000005</v>
      </c>
      <c r="H17" s="21"/>
      <c r="I17" s="18"/>
      <c r="J17" s="18"/>
      <c r="K17" s="18"/>
      <c r="L17" s="18"/>
      <c r="M17" s="19"/>
      <c r="N17" s="47"/>
      <c r="O17" s="49"/>
      <c r="P17" s="44"/>
      <c r="Q17" s="47"/>
      <c r="R17" s="44"/>
      <c r="S17" s="44"/>
      <c r="T17" s="44"/>
      <c r="V17" s="49"/>
      <c r="W17" s="88"/>
      <c r="X17" s="44"/>
      <c r="Y17" s="44"/>
    </row>
    <row r="18" spans="1:25" ht="18">
      <c r="A18" s="12"/>
      <c r="B18" s="8"/>
      <c r="C18" s="13"/>
      <c r="D18" s="13"/>
      <c r="E18" s="13"/>
      <c r="F18" s="13"/>
      <c r="G18" s="13"/>
      <c r="H18" s="13"/>
      <c r="I18" s="18"/>
      <c r="J18" s="18"/>
      <c r="K18" s="18"/>
      <c r="L18" s="18"/>
      <c r="M18" s="19"/>
      <c r="N18" s="47"/>
      <c r="O18" s="49"/>
      <c r="P18" s="44"/>
      <c r="R18" s="44"/>
      <c r="S18" s="44"/>
      <c r="T18" s="44"/>
      <c r="W18" s="44"/>
      <c r="X18" s="44"/>
      <c r="Y18" s="44"/>
    </row>
    <row r="19" spans="1:25" ht="18.75" thickBot="1">
      <c r="A19" s="12" t="s">
        <v>16</v>
      </c>
      <c r="B19" s="8"/>
      <c r="C19" s="22">
        <v>389487.28701</v>
      </c>
      <c r="D19" s="13"/>
      <c r="E19" s="22">
        <f>E17</f>
        <v>423032.37757</v>
      </c>
      <c r="F19" s="22">
        <f>F17</f>
        <v>442670.35164</v>
      </c>
      <c r="G19" s="22">
        <f>G17</f>
        <v>454640.62558000005</v>
      </c>
      <c r="H19" s="41"/>
      <c r="I19" s="23">
        <f>SUM(G19)/G54*100</f>
        <v>52.1515899564563</v>
      </c>
      <c r="J19" s="18"/>
      <c r="K19" s="23">
        <f>SUM(K11:K18)</f>
        <v>50</v>
      </c>
      <c r="L19" s="18"/>
      <c r="M19" s="94" t="s">
        <v>58</v>
      </c>
      <c r="N19" s="47"/>
      <c r="O19" s="49"/>
      <c r="P19" s="44"/>
      <c r="R19" s="44"/>
      <c r="S19" s="44"/>
      <c r="T19" s="44"/>
      <c r="V19" s="49"/>
      <c r="W19" s="88"/>
      <c r="X19" s="44"/>
      <c r="Y19" s="44"/>
    </row>
    <row r="20" spans="1:25" ht="15" customHeight="1" thickTop="1">
      <c r="A20" s="7"/>
      <c r="B20" s="8"/>
      <c r="C20" s="13"/>
      <c r="D20" s="13"/>
      <c r="E20" s="13"/>
      <c r="F20" s="13"/>
      <c r="G20" s="13"/>
      <c r="H20" s="13"/>
      <c r="I20" s="113" t="s">
        <v>79</v>
      </c>
      <c r="J20" s="18"/>
      <c r="K20" s="18"/>
      <c r="L20" s="18"/>
      <c r="M20" s="24"/>
      <c r="N20" s="47"/>
      <c r="O20" s="49"/>
      <c r="P20" s="44"/>
      <c r="R20" s="44"/>
      <c r="S20" s="44"/>
      <c r="T20" s="44"/>
      <c r="W20" s="44"/>
      <c r="X20" s="44"/>
      <c r="Y20" s="44"/>
    </row>
    <row r="21" spans="1:25" ht="18">
      <c r="A21" s="12" t="s">
        <v>7</v>
      </c>
      <c r="B21" s="8"/>
      <c r="C21" s="13"/>
      <c r="D21" s="13"/>
      <c r="E21" s="13"/>
      <c r="F21" s="13"/>
      <c r="G21" s="13"/>
      <c r="H21" s="13"/>
      <c r="I21" s="18"/>
      <c r="J21" s="18"/>
      <c r="K21" s="18"/>
      <c r="L21" s="18"/>
      <c r="M21" s="24"/>
      <c r="N21" s="47"/>
      <c r="O21" s="49"/>
      <c r="P21" s="44"/>
      <c r="R21" s="44"/>
      <c r="S21" s="44"/>
      <c r="T21" s="44"/>
      <c r="V21" s="49"/>
      <c r="W21" s="44"/>
      <c r="X21" s="44"/>
      <c r="Y21" s="44"/>
    </row>
    <row r="22" spans="1:20" ht="15" customHeight="1">
      <c r="A22" s="12"/>
      <c r="B22" s="8"/>
      <c r="C22" s="13"/>
      <c r="D22" s="13"/>
      <c r="E22" s="13"/>
      <c r="F22" s="13"/>
      <c r="G22" s="13"/>
      <c r="H22" s="13"/>
      <c r="I22" s="18"/>
      <c r="J22" s="18"/>
      <c r="K22" s="18"/>
      <c r="L22" s="18"/>
      <c r="M22" s="24"/>
      <c r="N22" s="47"/>
      <c r="O22" s="49"/>
      <c r="P22" s="44"/>
      <c r="Q22" s="44"/>
      <c r="R22" s="44"/>
      <c r="S22" s="44"/>
      <c r="T22" s="44"/>
    </row>
    <row r="23" spans="1:20" ht="18">
      <c r="A23" s="7" t="s">
        <v>8</v>
      </c>
      <c r="B23" s="8"/>
      <c r="C23" s="100">
        <v>8025.479</v>
      </c>
      <c r="D23" s="13"/>
      <c r="E23" s="13">
        <v>8025.479</v>
      </c>
      <c r="F23" s="13">
        <v>8025.479</v>
      </c>
      <c r="G23" s="100">
        <f>7834336/1000</f>
        <v>7834.336</v>
      </c>
      <c r="H23" s="41"/>
      <c r="I23" s="25"/>
      <c r="J23" s="18"/>
      <c r="K23" s="25"/>
      <c r="L23" s="18"/>
      <c r="M23" s="26"/>
      <c r="N23" s="85"/>
      <c r="O23" s="49"/>
      <c r="P23" s="44"/>
      <c r="Q23" s="44"/>
      <c r="R23" s="44"/>
      <c r="S23" s="44"/>
      <c r="T23" s="44"/>
    </row>
    <row r="24" spans="1:20" ht="18.75" thickBot="1">
      <c r="A24" s="12" t="s">
        <v>25</v>
      </c>
      <c r="B24" s="8"/>
      <c r="C24" s="27">
        <v>8025.479</v>
      </c>
      <c r="D24" s="13"/>
      <c r="E24" s="27">
        <f>SUM(E23)</f>
        <v>8025.479</v>
      </c>
      <c r="F24" s="27">
        <f>SUM(F23)</f>
        <v>8025.479</v>
      </c>
      <c r="G24" s="27">
        <f>SUM(G23)</f>
        <v>7834.336</v>
      </c>
      <c r="H24" s="28"/>
      <c r="I24" s="23">
        <f>SUM(G24)/G54*100</f>
        <v>0.8986726123119197</v>
      </c>
      <c r="J24" s="18"/>
      <c r="K24" s="95">
        <v>2</v>
      </c>
      <c r="L24" s="18"/>
      <c r="M24" s="96" t="s">
        <v>68</v>
      </c>
      <c r="N24" s="47"/>
      <c r="O24" s="49"/>
      <c r="P24" s="44"/>
      <c r="Q24" s="44"/>
      <c r="R24" s="44"/>
      <c r="S24" s="44"/>
      <c r="T24" s="44"/>
    </row>
    <row r="25" spans="1:15" ht="15" customHeight="1" thickTop="1">
      <c r="A25" s="7"/>
      <c r="B25" s="8"/>
      <c r="C25" s="13"/>
      <c r="D25" s="13"/>
      <c r="E25" s="13"/>
      <c r="F25" s="13"/>
      <c r="G25" s="13"/>
      <c r="H25" s="13"/>
      <c r="I25" s="18"/>
      <c r="J25" s="18"/>
      <c r="K25" s="18"/>
      <c r="L25" s="18"/>
      <c r="M25" s="24"/>
      <c r="N25" s="47"/>
      <c r="O25" s="49"/>
    </row>
    <row r="26" spans="1:15" ht="18">
      <c r="A26" s="12" t="s">
        <v>6</v>
      </c>
      <c r="B26" s="8"/>
      <c r="C26" s="13"/>
      <c r="D26" s="13"/>
      <c r="E26" s="13"/>
      <c r="F26" s="13"/>
      <c r="G26" s="13"/>
      <c r="H26" s="13"/>
      <c r="I26" s="18"/>
      <c r="J26" s="18"/>
      <c r="K26" s="18"/>
      <c r="L26" s="18"/>
      <c r="M26" s="24"/>
      <c r="N26" s="47"/>
      <c r="O26" s="49"/>
    </row>
    <row r="27" spans="1:15" ht="15" customHeight="1">
      <c r="A27" s="7"/>
      <c r="B27" s="8"/>
      <c r="C27" s="13"/>
      <c r="D27" s="13"/>
      <c r="E27" s="13"/>
      <c r="F27" s="13"/>
      <c r="G27" s="13"/>
      <c r="H27" s="13"/>
      <c r="I27" s="18"/>
      <c r="J27" s="18"/>
      <c r="K27" s="18"/>
      <c r="L27" s="18"/>
      <c r="M27" s="24"/>
      <c r="N27" s="47"/>
      <c r="O27" s="49"/>
    </row>
    <row r="28" spans="1:15" ht="18">
      <c r="A28" s="7" t="s">
        <v>62</v>
      </c>
      <c r="B28" s="8"/>
      <c r="C28" s="13">
        <v>64139.35235</v>
      </c>
      <c r="D28" s="29"/>
      <c r="E28" s="13">
        <f>63615733.18/1000</f>
        <v>63615.73318</v>
      </c>
      <c r="F28" s="13">
        <f>63154841.51/1000</f>
        <v>63154.84151</v>
      </c>
      <c r="G28" s="13">
        <f>61737112.86/1000</f>
        <v>61737.11286</v>
      </c>
      <c r="H28" s="13"/>
      <c r="I28" s="18"/>
      <c r="J28" s="18"/>
      <c r="K28" s="18"/>
      <c r="L28" s="18"/>
      <c r="M28" s="24"/>
      <c r="N28" s="47"/>
      <c r="O28" s="49"/>
    </row>
    <row r="29" spans="1:15" ht="18.75" thickBot="1">
      <c r="A29" s="12" t="s">
        <v>15</v>
      </c>
      <c r="B29" s="8"/>
      <c r="C29" s="20">
        <v>64139.35235</v>
      </c>
      <c r="D29" s="13"/>
      <c r="E29" s="20">
        <f>E28</f>
        <v>63615.73318</v>
      </c>
      <c r="F29" s="20">
        <f>F28</f>
        <v>63154.84151</v>
      </c>
      <c r="G29" s="20">
        <f>G28</f>
        <v>61737.11286</v>
      </c>
      <c r="H29" s="41"/>
      <c r="I29" s="23">
        <f>G29/$G$54*100</f>
        <v>7.081832141293405</v>
      </c>
      <c r="J29" s="18"/>
      <c r="K29" s="30">
        <v>10</v>
      </c>
      <c r="L29" s="18"/>
      <c r="M29" s="97" t="s">
        <v>32</v>
      </c>
      <c r="N29" s="47"/>
      <c r="O29" s="49"/>
    </row>
    <row r="30" spans="1:16" ht="15" customHeight="1">
      <c r="A30" s="7"/>
      <c r="B30" s="8"/>
      <c r="C30" s="13"/>
      <c r="D30" s="13"/>
      <c r="E30" s="13"/>
      <c r="F30" s="13"/>
      <c r="G30" s="13"/>
      <c r="H30" s="13"/>
      <c r="I30" s="18"/>
      <c r="J30" s="18"/>
      <c r="K30" s="18"/>
      <c r="L30" s="18"/>
      <c r="M30" s="24"/>
      <c r="N30" s="47"/>
      <c r="O30" s="49"/>
      <c r="P30" s="89"/>
    </row>
    <row r="31" spans="1:15" ht="18">
      <c r="A31" s="12" t="s">
        <v>13</v>
      </c>
      <c r="B31" s="8"/>
      <c r="C31" s="13"/>
      <c r="D31" s="13"/>
      <c r="E31" s="13"/>
      <c r="F31" s="13"/>
      <c r="G31" s="13"/>
      <c r="H31" s="13"/>
      <c r="I31" s="18"/>
      <c r="J31" s="18"/>
      <c r="K31" s="18"/>
      <c r="L31" s="18"/>
      <c r="M31" s="24"/>
      <c r="N31" s="47"/>
      <c r="O31" s="49"/>
    </row>
    <row r="32" spans="1:15" ht="15" customHeight="1">
      <c r="A32" s="7"/>
      <c r="B32" s="8"/>
      <c r="C32" s="31"/>
      <c r="D32" s="32"/>
      <c r="E32" s="31"/>
      <c r="F32" s="31"/>
      <c r="G32" s="31"/>
      <c r="H32" s="32"/>
      <c r="I32" s="18"/>
      <c r="J32" s="18"/>
      <c r="K32" s="18"/>
      <c r="L32" s="18"/>
      <c r="M32" s="24"/>
      <c r="N32" s="47"/>
      <c r="O32" s="49"/>
    </row>
    <row r="33" spans="1:15" ht="18">
      <c r="A33" s="7" t="s">
        <v>17</v>
      </c>
      <c r="B33" s="8"/>
      <c r="C33" s="13">
        <v>87635.23378</v>
      </c>
      <c r="D33" s="16"/>
      <c r="E33" s="13">
        <f>96635609.14/1000</f>
        <v>96635.60914</v>
      </c>
      <c r="F33" s="13">
        <f>97405378.08/1000</f>
        <v>97405.37808</v>
      </c>
      <c r="G33" s="13">
        <f>100277028.88/1000</f>
        <v>100277.02888</v>
      </c>
      <c r="H33" s="41"/>
      <c r="I33" s="17">
        <f>(G33/G54*100)-1</f>
        <v>10.502725884933634</v>
      </c>
      <c r="J33" s="18"/>
      <c r="K33" s="17">
        <v>10</v>
      </c>
      <c r="L33" s="18"/>
      <c r="M33" s="98"/>
      <c r="N33" s="47"/>
      <c r="O33" s="49"/>
    </row>
    <row r="34" spans="1:15" ht="18">
      <c r="A34" s="7" t="s">
        <v>18</v>
      </c>
      <c r="B34" s="8"/>
      <c r="C34" s="13">
        <v>23827.22793</v>
      </c>
      <c r="D34" s="16"/>
      <c r="E34" s="13">
        <f>24290228.01/1000</f>
        <v>24290.228010000003</v>
      </c>
      <c r="F34" s="13">
        <f>25485735.68/1000</f>
        <v>25485.735679999998</v>
      </c>
      <c r="G34" s="13">
        <f>25865810.37/1000</f>
        <v>25865.81037</v>
      </c>
      <c r="H34" s="41"/>
      <c r="I34" s="17">
        <f>G34/G54*100</f>
        <v>2.967053669228974</v>
      </c>
      <c r="J34" s="18"/>
      <c r="K34" s="17">
        <v>3</v>
      </c>
      <c r="L34" s="18"/>
      <c r="M34" s="98"/>
      <c r="N34" s="47"/>
      <c r="O34" s="49"/>
    </row>
    <row r="35" spans="1:15" ht="18.75" thickBot="1">
      <c r="A35" s="12" t="s">
        <v>14</v>
      </c>
      <c r="B35" s="8"/>
      <c r="C35" s="20">
        <v>111462.46171</v>
      </c>
      <c r="D35" s="13"/>
      <c r="E35" s="20">
        <f>SUM(E33:E34)</f>
        <v>120925.83715</v>
      </c>
      <c r="F35" s="20">
        <f>SUM(F33:F34)</f>
        <v>122891.11376</v>
      </c>
      <c r="G35" s="20">
        <f>SUM(G33:G34)</f>
        <v>126142.83924999999</v>
      </c>
      <c r="H35" s="41"/>
      <c r="I35" s="30">
        <f>SUM(I33:I34)+1</f>
        <v>14.469779554162608</v>
      </c>
      <c r="J35" s="18"/>
      <c r="K35" s="30">
        <f>SUM(K33:K34)</f>
        <v>13</v>
      </c>
      <c r="L35" s="18"/>
      <c r="M35" s="97" t="s">
        <v>33</v>
      </c>
      <c r="N35" s="47"/>
      <c r="O35" s="49"/>
    </row>
    <row r="36" spans="1:15" ht="15" customHeight="1">
      <c r="A36" s="12"/>
      <c r="B36" s="8"/>
      <c r="C36" s="13"/>
      <c r="D36" s="13"/>
      <c r="E36" s="13"/>
      <c r="F36" s="13"/>
      <c r="G36" s="13"/>
      <c r="H36" s="13"/>
      <c r="I36" s="18"/>
      <c r="J36" s="18"/>
      <c r="K36" s="17"/>
      <c r="L36" s="18"/>
      <c r="M36" s="24"/>
      <c r="N36" s="47"/>
      <c r="O36" s="49"/>
    </row>
    <row r="37" spans="1:15" ht="18">
      <c r="A37" s="12" t="s">
        <v>20</v>
      </c>
      <c r="B37" s="8"/>
      <c r="C37" s="13"/>
      <c r="D37" s="13"/>
      <c r="E37" s="13"/>
      <c r="F37" s="13"/>
      <c r="G37" s="13"/>
      <c r="H37" s="13"/>
      <c r="I37" s="18"/>
      <c r="J37" s="18"/>
      <c r="K37" s="17"/>
      <c r="L37" s="18"/>
      <c r="M37" s="24"/>
      <c r="N37" s="47"/>
      <c r="O37" s="49"/>
    </row>
    <row r="38" spans="1:15" ht="15" customHeight="1">
      <c r="A38" s="12"/>
      <c r="B38" s="8"/>
      <c r="C38" s="13"/>
      <c r="D38" s="13"/>
      <c r="E38" s="13"/>
      <c r="F38" s="13"/>
      <c r="G38" s="13"/>
      <c r="H38" s="13"/>
      <c r="I38" s="18"/>
      <c r="J38" s="18"/>
      <c r="K38" s="17"/>
      <c r="L38" s="18"/>
      <c r="M38" s="24"/>
      <c r="N38" s="47"/>
      <c r="O38" s="49"/>
    </row>
    <row r="39" spans="1:16" ht="18">
      <c r="A39" s="7" t="s">
        <v>26</v>
      </c>
      <c r="B39" s="8"/>
      <c r="C39" s="13">
        <v>90414.43401000001</v>
      </c>
      <c r="D39" s="21"/>
      <c r="E39" s="13">
        <f>92885899.18/1000</f>
        <v>92885.89918000001</v>
      </c>
      <c r="F39" s="13">
        <f>93616104.79/1000</f>
        <v>93616.10479000001</v>
      </c>
      <c r="G39" s="13">
        <f>94883042.75/1000</f>
        <v>94883.04275</v>
      </c>
      <c r="H39" s="41"/>
      <c r="I39" s="17">
        <f>G39/G54*100</f>
        <v>10.883984538350926</v>
      </c>
      <c r="J39" s="18"/>
      <c r="K39" s="102">
        <v>17.5</v>
      </c>
      <c r="L39" s="18"/>
      <c r="M39" s="98"/>
      <c r="N39" s="47"/>
      <c r="O39" s="49"/>
      <c r="P39" s="93"/>
    </row>
    <row r="40" spans="1:16" ht="18">
      <c r="A40" s="7" t="s">
        <v>66</v>
      </c>
      <c r="B40" s="8"/>
      <c r="C40" s="13">
        <v>80815.54584</v>
      </c>
      <c r="D40" s="33"/>
      <c r="E40" s="13">
        <f>84834202.09/1000</f>
        <v>84834.20209</v>
      </c>
      <c r="F40" s="13">
        <f>88309049.35/1000</f>
        <v>88309.04935</v>
      </c>
      <c r="G40" s="13">
        <f>91101831.1/1000</f>
        <v>91101.8311</v>
      </c>
      <c r="H40" s="41"/>
      <c r="I40" s="17">
        <f>G40/G54*100</f>
        <v>10.450243714468757</v>
      </c>
      <c r="J40" s="18"/>
      <c r="K40" s="102"/>
      <c r="L40" s="18"/>
      <c r="M40" s="98"/>
      <c r="N40" s="47"/>
      <c r="O40" s="49"/>
      <c r="P40" s="93"/>
    </row>
    <row r="41" spans="1:16" ht="18">
      <c r="A41" s="7" t="s">
        <v>65</v>
      </c>
      <c r="B41" s="8"/>
      <c r="C41" s="13">
        <v>700.4</v>
      </c>
      <c r="D41" s="33"/>
      <c r="E41" s="13">
        <f>4638960/1000</f>
        <v>4638.96</v>
      </c>
      <c r="F41" s="13">
        <f>4638960/1000</f>
        <v>4638.96</v>
      </c>
      <c r="G41" s="13">
        <f>4638960/1000</f>
        <v>4638.96</v>
      </c>
      <c r="H41" s="41"/>
      <c r="I41" s="17">
        <f>G41/G54*100</f>
        <v>0.5321326914764063</v>
      </c>
      <c r="J41" s="18"/>
      <c r="K41" s="102">
        <v>7.5</v>
      </c>
      <c r="L41" s="18"/>
      <c r="M41" s="98"/>
      <c r="N41" s="47"/>
      <c r="O41" s="49"/>
      <c r="P41" s="93"/>
    </row>
    <row r="42" spans="1:15" ht="18" thickBot="1">
      <c r="A42" s="12" t="s">
        <v>21</v>
      </c>
      <c r="B42" s="8"/>
      <c r="C42" s="20">
        <v>171930.37985</v>
      </c>
      <c r="D42" s="13"/>
      <c r="E42" s="20">
        <f>SUM(D39:E41)</f>
        <v>182359.06127</v>
      </c>
      <c r="F42" s="20">
        <f>SUM(F39:F41)</f>
        <v>186564.11414</v>
      </c>
      <c r="G42" s="20">
        <f>SUM(G39:G41)</f>
        <v>190623.83384999997</v>
      </c>
      <c r="H42" s="41"/>
      <c r="I42" s="30">
        <f>SUM(I39:I41)</f>
        <v>21.86636094429609</v>
      </c>
      <c r="J42" s="18"/>
      <c r="K42" s="103">
        <f>SUM(K39:K41)</f>
        <v>25</v>
      </c>
      <c r="L42" s="18"/>
      <c r="M42" s="97" t="s">
        <v>67</v>
      </c>
      <c r="N42" s="47"/>
      <c r="O42" s="49"/>
    </row>
    <row r="43" spans="1:15" ht="15" customHeight="1">
      <c r="A43" s="12"/>
      <c r="B43" s="8"/>
      <c r="C43" s="13"/>
      <c r="D43" s="13"/>
      <c r="E43" s="13"/>
      <c r="F43" s="13"/>
      <c r="G43" s="13"/>
      <c r="H43" s="33"/>
      <c r="I43" s="18"/>
      <c r="J43" s="15"/>
      <c r="K43" s="14"/>
      <c r="L43" s="9"/>
      <c r="M43" s="6"/>
      <c r="N43" s="47"/>
      <c r="O43" s="49"/>
    </row>
    <row r="44" spans="1:15" ht="18">
      <c r="A44" s="12" t="s">
        <v>9</v>
      </c>
      <c r="B44" s="8"/>
      <c r="C44" s="13"/>
      <c r="D44" s="13"/>
      <c r="E44" s="13"/>
      <c r="F44" s="13"/>
      <c r="G44" s="13"/>
      <c r="H44" s="13"/>
      <c r="I44" s="18"/>
      <c r="J44" s="15"/>
      <c r="K44" s="9"/>
      <c r="L44" s="9"/>
      <c r="M44" s="6"/>
      <c r="N44" s="47"/>
      <c r="O44" s="49"/>
    </row>
    <row r="45" spans="1:15" ht="15" customHeight="1">
      <c r="A45" s="7"/>
      <c r="B45" s="8"/>
      <c r="C45" s="13"/>
      <c r="D45" s="13"/>
      <c r="E45" s="13"/>
      <c r="F45" s="13"/>
      <c r="G45" s="13"/>
      <c r="H45" s="13"/>
      <c r="I45" s="18"/>
      <c r="J45" s="15"/>
      <c r="K45" s="9"/>
      <c r="L45" s="9"/>
      <c r="M45" s="6"/>
      <c r="N45" s="47"/>
      <c r="O45" s="49"/>
    </row>
    <row r="46" spans="1:15" ht="17.25">
      <c r="A46" s="7" t="s">
        <v>70</v>
      </c>
      <c r="B46" s="8"/>
      <c r="C46" s="91">
        <v>25127.61953</v>
      </c>
      <c r="D46" s="91"/>
      <c r="E46" s="91">
        <f>SUM(25141020.92)/1000</f>
        <v>25141.020920000003</v>
      </c>
      <c r="F46" s="13">
        <f>SUM(25149363.01)/1000</f>
        <v>25149.36301</v>
      </c>
      <c r="G46" s="13">
        <f>25156632.77/1000</f>
        <v>25156.63277</v>
      </c>
      <c r="H46" s="21"/>
      <c r="I46" s="18"/>
      <c r="J46" s="15"/>
      <c r="K46" s="9"/>
      <c r="L46" s="9"/>
      <c r="M46" s="35"/>
      <c r="N46" s="47"/>
      <c r="O46" s="49"/>
    </row>
    <row r="47" spans="1:15" ht="18">
      <c r="A47" s="7" t="s">
        <v>27</v>
      </c>
      <c r="B47" s="36"/>
      <c r="C47" s="92">
        <v>2879.0793099999996</v>
      </c>
      <c r="D47" s="91"/>
      <c r="E47" s="92">
        <f>'Cash &amp; NCA'!C35</f>
        <v>1269.33873</v>
      </c>
      <c r="F47" s="13">
        <f>'Cash &amp; NCA'!D35</f>
        <v>611.3058000000001</v>
      </c>
      <c r="G47" s="13">
        <f>'Cash &amp; NCA'!E35</f>
        <v>2657.3405</v>
      </c>
      <c r="H47" s="42"/>
      <c r="I47" s="90"/>
      <c r="J47" s="83"/>
      <c r="K47" s="4"/>
      <c r="L47" s="4"/>
      <c r="M47" s="84"/>
      <c r="N47" s="50"/>
      <c r="O47" s="49"/>
    </row>
    <row r="48" spans="1:15" ht="18">
      <c r="A48" s="7" t="s">
        <v>28</v>
      </c>
      <c r="B48" s="8"/>
      <c r="C48" s="91">
        <v>3025.52723</v>
      </c>
      <c r="D48" s="91"/>
      <c r="E48" s="91">
        <v>2690</v>
      </c>
      <c r="F48" s="13">
        <v>2689</v>
      </c>
      <c r="G48" s="13">
        <f>2688992.9/1000</f>
        <v>2688.9928999999997</v>
      </c>
      <c r="H48" s="42"/>
      <c r="I48" s="90"/>
      <c r="J48" s="15"/>
      <c r="K48" s="9"/>
      <c r="L48" s="9"/>
      <c r="M48" s="35"/>
      <c r="N48" s="47"/>
      <c r="O48" s="49"/>
    </row>
    <row r="49" spans="1:15" ht="18">
      <c r="A49" s="7" t="s">
        <v>80</v>
      </c>
      <c r="B49" s="8"/>
      <c r="C49" s="91">
        <v>0</v>
      </c>
      <c r="D49" s="91"/>
      <c r="E49" s="91">
        <f>733845.75/1000</f>
        <v>733.84575</v>
      </c>
      <c r="F49" s="13">
        <f>733846.95/1000</f>
        <v>733.84695</v>
      </c>
      <c r="G49" s="13">
        <v>0</v>
      </c>
      <c r="H49" s="42"/>
      <c r="I49" s="90"/>
      <c r="J49" s="15"/>
      <c r="K49" s="9"/>
      <c r="L49" s="9"/>
      <c r="M49" s="35"/>
      <c r="N49" s="47"/>
      <c r="O49" s="49"/>
    </row>
    <row r="50" spans="1:15" ht="17.25">
      <c r="A50" s="7" t="s">
        <v>10</v>
      </c>
      <c r="B50" s="8"/>
      <c r="C50" s="91">
        <v>1739.1244700000002</v>
      </c>
      <c r="D50" s="91"/>
      <c r="E50" s="91">
        <f>'Cash &amp; NCA'!C26</f>
        <v>1674.48036</v>
      </c>
      <c r="F50" s="13">
        <f>'Cash &amp; NCA'!D26</f>
        <v>1774.5714599999997</v>
      </c>
      <c r="G50" s="13">
        <f>'Cash &amp; NCA'!E26</f>
        <v>135.81238000000167</v>
      </c>
      <c r="H50" s="21"/>
      <c r="I50" s="18"/>
      <c r="J50" s="15"/>
      <c r="K50" s="9"/>
      <c r="L50" s="9"/>
      <c r="M50" s="6"/>
      <c r="N50" s="50"/>
      <c r="O50" s="49"/>
    </row>
    <row r="51" spans="1:15" ht="17.25">
      <c r="A51" s="7" t="s">
        <v>34</v>
      </c>
      <c r="B51" s="8"/>
      <c r="C51" s="91">
        <v>150</v>
      </c>
      <c r="D51" s="91"/>
      <c r="E51" s="91">
        <v>150</v>
      </c>
      <c r="F51" s="13">
        <v>150</v>
      </c>
      <c r="G51" s="13">
        <v>150</v>
      </c>
      <c r="H51" s="21"/>
      <c r="I51" s="18"/>
      <c r="J51" s="15"/>
      <c r="K51" s="9"/>
      <c r="L51" s="9"/>
      <c r="M51" s="6"/>
      <c r="N51" s="50"/>
      <c r="O51" s="49"/>
    </row>
    <row r="52" spans="1:15" ht="18" thickBot="1">
      <c r="A52" s="12" t="s">
        <v>30</v>
      </c>
      <c r="B52" s="8"/>
      <c r="C52" s="20">
        <v>32921.35054</v>
      </c>
      <c r="D52" s="13"/>
      <c r="E52" s="20">
        <f>SUM(E46:E51)</f>
        <v>31658.685760000004</v>
      </c>
      <c r="F52" s="20">
        <f>SUM(F46:F51)</f>
        <v>31108.08722</v>
      </c>
      <c r="G52" s="20">
        <f>SUM(G46:G51)</f>
        <v>30788.778550000003</v>
      </c>
      <c r="H52" s="41"/>
      <c r="I52" s="30">
        <f>G52/G54*100</f>
        <v>3.5317647914796737</v>
      </c>
      <c r="J52" s="15"/>
      <c r="K52" s="30">
        <v>0</v>
      </c>
      <c r="L52" s="9"/>
      <c r="M52" s="6"/>
      <c r="N52" s="47"/>
      <c r="O52" s="49"/>
    </row>
    <row r="53" spans="1:15" ht="17.25">
      <c r="A53" s="7"/>
      <c r="B53" s="8"/>
      <c r="C53" s="13"/>
      <c r="D53" s="13"/>
      <c r="E53" s="13"/>
      <c r="F53" s="13"/>
      <c r="G53" s="13"/>
      <c r="H53" s="13"/>
      <c r="I53" s="18"/>
      <c r="J53" s="15"/>
      <c r="K53" s="9"/>
      <c r="L53" s="9"/>
      <c r="M53" s="6"/>
      <c r="N53" s="47"/>
      <c r="O53" s="49"/>
    </row>
    <row r="54" spans="1:15" ht="18" thickBot="1">
      <c r="A54" s="12" t="s">
        <v>11</v>
      </c>
      <c r="B54" s="8"/>
      <c r="C54" s="34">
        <v>777966.31046</v>
      </c>
      <c r="D54" s="13"/>
      <c r="E54" s="34">
        <f>E52+E42+E35+E29+E24+E17</f>
        <v>829617.17393</v>
      </c>
      <c r="F54" s="34">
        <f>F52+F42+F35+F29+F24+F17</f>
        <v>854413.9872699999</v>
      </c>
      <c r="G54" s="34">
        <f>G52+G42+G35+G29+G24+G17</f>
        <v>871767.52609</v>
      </c>
      <c r="H54" s="41"/>
      <c r="I54" s="30">
        <f>SUM(I19+I24+I29+I35+I42+I52)</f>
        <v>100</v>
      </c>
      <c r="J54" s="15"/>
      <c r="K54" s="30">
        <f>SUM(K19+K24+K29+K35+K42+K52)</f>
        <v>100</v>
      </c>
      <c r="L54" s="9"/>
      <c r="M54" s="6"/>
      <c r="N54" s="47"/>
      <c r="O54" s="49"/>
    </row>
    <row r="55" spans="1:15" ht="7.5" customHeight="1">
      <c r="A55" s="105"/>
      <c r="B55" s="36"/>
      <c r="C55" s="36"/>
      <c r="D55" s="36"/>
      <c r="E55" s="13"/>
      <c r="F55" s="13"/>
      <c r="G55" s="13"/>
      <c r="H55" s="36"/>
      <c r="I55" s="104"/>
      <c r="J55" s="104"/>
      <c r="K55" s="104"/>
      <c r="L55" s="104"/>
      <c r="M55" s="6"/>
      <c r="N55" s="47"/>
      <c r="O55" s="49"/>
    </row>
    <row r="56" spans="1:14" ht="18" thickBot="1">
      <c r="A56" s="37"/>
      <c r="B56" s="38"/>
      <c r="C56" s="107" t="s">
        <v>74</v>
      </c>
      <c r="D56" s="106"/>
      <c r="E56" s="107"/>
      <c r="F56" s="107"/>
      <c r="G56" s="107"/>
      <c r="H56" s="38"/>
      <c r="I56" s="108"/>
      <c r="J56" s="39"/>
      <c r="K56" s="39"/>
      <c r="L56" s="39"/>
      <c r="M56" s="40"/>
      <c r="N56" s="47"/>
    </row>
    <row r="57" spans="5:14" ht="17.25">
      <c r="E57" s="101"/>
      <c r="F57" s="101"/>
      <c r="G57" s="101"/>
      <c r="I57" s="53"/>
      <c r="N57" s="47"/>
    </row>
    <row r="58" spans="5:14" ht="17.25" customHeight="1">
      <c r="E58" s="51"/>
      <c r="F58" s="51"/>
      <c r="G58" s="51"/>
      <c r="H58" s="51"/>
      <c r="N58" s="47"/>
    </row>
    <row r="59" spans="5:14" ht="17.25">
      <c r="E59" s="51"/>
      <c r="F59" s="49"/>
      <c r="G59" s="49"/>
      <c r="I59" s="54"/>
      <c r="N59" s="47"/>
    </row>
    <row r="60" spans="3:14" ht="17.25">
      <c r="C60" s="45"/>
      <c r="E60" s="51"/>
      <c r="F60" s="49"/>
      <c r="G60" s="49"/>
      <c r="N60" s="47"/>
    </row>
    <row r="61" spans="5:14" ht="17.25">
      <c r="E61" s="49"/>
      <c r="F61" s="49"/>
      <c r="G61" s="49"/>
      <c r="N61" s="47"/>
    </row>
    <row r="62" spans="5:14" ht="17.25">
      <c r="E62" s="49"/>
      <c r="F62" s="112"/>
      <c r="G62" s="112"/>
      <c r="N62" s="47"/>
    </row>
    <row r="63" spans="5:14" ht="17.25">
      <c r="E63" s="49"/>
      <c r="F63" s="49"/>
      <c r="G63" s="49"/>
      <c r="I63" s="54"/>
      <c r="N63" s="47"/>
    </row>
    <row r="64" spans="5:14" ht="17.25">
      <c r="E64" s="49"/>
      <c r="F64" s="49"/>
      <c r="G64" s="49"/>
      <c r="N64" s="47"/>
    </row>
    <row r="65" spans="6:14" ht="17.25">
      <c r="F65" s="49"/>
      <c r="G65" s="49"/>
      <c r="N65" s="47"/>
    </row>
    <row r="66" spans="6:14" ht="17.25">
      <c r="F66" s="49"/>
      <c r="G66" s="49"/>
      <c r="I66" s="54"/>
      <c r="N66" s="47"/>
    </row>
    <row r="67" spans="6:14" ht="17.25">
      <c r="F67" s="49"/>
      <c r="G67" s="49"/>
      <c r="N67" s="47"/>
    </row>
    <row r="68" spans="6:7" ht="17.25">
      <c r="F68" s="49"/>
      <c r="G68" s="49"/>
    </row>
    <row r="69" spans="1:7" ht="17.25">
      <c r="A69" s="55"/>
      <c r="F69" s="49"/>
      <c r="G69" s="49"/>
    </row>
    <row r="70" spans="1:7" ht="17.25">
      <c r="A70" s="55"/>
      <c r="F70" s="49"/>
      <c r="G70" s="49"/>
    </row>
    <row r="71" spans="6:7" ht="17.25">
      <c r="F71" s="49"/>
      <c r="G71" s="49"/>
    </row>
  </sheetData>
  <sheetProtection/>
  <mergeCells count="3">
    <mergeCell ref="J1:M1"/>
    <mergeCell ref="A2:L2"/>
    <mergeCell ref="A4:L4"/>
  </mergeCells>
  <printOptions horizontalCentered="1" verticalCentered="1"/>
  <pageMargins left="0.03937007874015748" right="0.03937007874015748" top="0.1968503937007874" bottom="0.1968503937007874" header="0.31496062992125984" footer="0.31496062992125984"/>
  <pageSetup fitToHeight="1" fitToWidth="1" horizontalDpi="600" verticalDpi="600" orientation="landscape" paperSize="9" scale="59" r:id="rId4"/>
  <ignoredErrors>
    <ignoredError sqref="M35" twoDigitTextYear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4"/>
  <sheetViews>
    <sheetView zoomScale="85" zoomScaleNormal="85" zoomScalePageLayoutView="0" workbookViewId="0" topLeftCell="A10">
      <pane xSplit="2" topLeftCell="C1" activePane="topRight" state="frozen"/>
      <selection pane="topLeft" activeCell="I38" sqref="I38"/>
      <selection pane="topRight" activeCell="E19" sqref="E19"/>
    </sheetView>
  </sheetViews>
  <sheetFormatPr defaultColWidth="9.140625" defaultRowHeight="12.75"/>
  <cols>
    <col min="1" max="1" width="32.57421875" style="57" customWidth="1"/>
    <col min="2" max="2" width="4.57421875" style="57" customWidth="1"/>
    <col min="3" max="14" width="16.421875" style="57" customWidth="1"/>
    <col min="15" max="15" width="26.140625" style="57" customWidth="1"/>
    <col min="16" max="17" width="9.140625" style="57" customWidth="1"/>
    <col min="18" max="18" width="13.57421875" style="57" bestFit="1" customWidth="1"/>
    <col min="19" max="16384" width="9.140625" style="57" customWidth="1"/>
  </cols>
  <sheetData>
    <row r="1" ht="15.75">
      <c r="A1" s="56" t="s">
        <v>36</v>
      </c>
    </row>
    <row r="2" spans="1:16" ht="12.75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</row>
    <row r="3" spans="3:14" ht="12.75">
      <c r="C3" s="59">
        <v>43951</v>
      </c>
      <c r="D3" s="59">
        <v>43982</v>
      </c>
      <c r="E3" s="59">
        <v>44012</v>
      </c>
      <c r="F3" s="59">
        <v>44043</v>
      </c>
      <c r="G3" s="59">
        <v>44074</v>
      </c>
      <c r="H3" s="59">
        <v>44104</v>
      </c>
      <c r="I3" s="59">
        <v>44135</v>
      </c>
      <c r="J3" s="59">
        <v>44165</v>
      </c>
      <c r="K3" s="59">
        <v>44196</v>
      </c>
      <c r="L3" s="59">
        <v>44227</v>
      </c>
      <c r="M3" s="59">
        <v>44255</v>
      </c>
      <c r="N3" s="59">
        <v>44286</v>
      </c>
    </row>
    <row r="4" spans="3:14" ht="12.75">
      <c r="C4" s="60" t="s">
        <v>3</v>
      </c>
      <c r="D4" s="60" t="s">
        <v>3</v>
      </c>
      <c r="E4" s="60" t="s">
        <v>3</v>
      </c>
      <c r="F4" s="60" t="s">
        <v>3</v>
      </c>
      <c r="G4" s="60" t="s">
        <v>3</v>
      </c>
      <c r="H4" s="60" t="s">
        <v>3</v>
      </c>
      <c r="I4" s="60" t="s">
        <v>3</v>
      </c>
      <c r="J4" s="60" t="s">
        <v>3</v>
      </c>
      <c r="K4" s="60" t="s">
        <v>3</v>
      </c>
      <c r="L4" s="60" t="s">
        <v>59</v>
      </c>
      <c r="M4" s="60" t="s">
        <v>60</v>
      </c>
      <c r="N4" s="60" t="s">
        <v>61</v>
      </c>
    </row>
    <row r="5" ht="12.75">
      <c r="A5" s="61" t="s">
        <v>37</v>
      </c>
    </row>
    <row r="6" ht="12.75">
      <c r="A6" s="61"/>
    </row>
    <row r="7" spans="1:18" ht="12.75">
      <c r="A7" s="62" t="s">
        <v>38</v>
      </c>
      <c r="C7" s="63">
        <v>66721.51</v>
      </c>
      <c r="D7" s="63">
        <v>66546.51</v>
      </c>
      <c r="E7" s="63">
        <v>66231.18</v>
      </c>
      <c r="F7" s="63"/>
      <c r="G7" s="63"/>
      <c r="H7" s="63"/>
      <c r="I7" s="63"/>
      <c r="J7" s="63"/>
      <c r="K7" s="63"/>
      <c r="L7" s="63"/>
      <c r="M7" s="63"/>
      <c r="N7" s="63"/>
      <c r="O7" s="57" t="s">
        <v>39</v>
      </c>
      <c r="R7" s="63"/>
    </row>
    <row r="8" spans="1:18" ht="12.75">
      <c r="A8" s="62" t="s">
        <v>40</v>
      </c>
      <c r="C8" s="63">
        <v>665766.57</v>
      </c>
      <c r="D8" s="63">
        <v>0</v>
      </c>
      <c r="E8" s="63">
        <v>0</v>
      </c>
      <c r="F8" s="63"/>
      <c r="G8" s="63"/>
      <c r="H8" s="63"/>
      <c r="I8" s="63"/>
      <c r="J8" s="63"/>
      <c r="K8" s="63"/>
      <c r="L8" s="63"/>
      <c r="M8" s="63"/>
      <c r="N8" s="63"/>
      <c r="O8" s="57" t="s">
        <v>41</v>
      </c>
      <c r="R8" s="63"/>
    </row>
    <row r="9" spans="1:18" ht="12.75">
      <c r="A9" s="62" t="s">
        <v>42</v>
      </c>
      <c r="C9" s="99">
        <v>1211606.13</v>
      </c>
      <c r="D9" s="64">
        <v>1717037.15</v>
      </c>
      <c r="E9" s="64">
        <v>702026.6500000013</v>
      </c>
      <c r="F9" s="64"/>
      <c r="G9" s="64"/>
      <c r="H9" s="64"/>
      <c r="I9" s="64"/>
      <c r="J9" s="64"/>
      <c r="K9" s="64"/>
      <c r="L9" s="64"/>
      <c r="M9" s="99"/>
      <c r="N9" s="64"/>
      <c r="O9" s="57" t="s">
        <v>43</v>
      </c>
      <c r="R9" s="63"/>
    </row>
    <row r="10" spans="1:18" ht="12.75">
      <c r="A10" s="62" t="s">
        <v>44</v>
      </c>
      <c r="C10" s="65">
        <f aca="true" t="shared" si="0" ref="C10:H10">C31+C32</f>
        <v>1269338.73</v>
      </c>
      <c r="D10" s="65">
        <f t="shared" si="0"/>
        <v>611305.8</v>
      </c>
      <c r="E10" s="65">
        <f t="shared" si="0"/>
        <v>2657340.5</v>
      </c>
      <c r="F10" s="65">
        <f t="shared" si="0"/>
        <v>0</v>
      </c>
      <c r="G10" s="65">
        <f t="shared" si="0"/>
        <v>0</v>
      </c>
      <c r="H10" s="65">
        <f t="shared" si="0"/>
        <v>0</v>
      </c>
      <c r="I10" s="65">
        <f aca="true" t="shared" si="1" ref="I10:N10">I31+I32</f>
        <v>0</v>
      </c>
      <c r="J10" s="65">
        <f t="shared" si="1"/>
        <v>0</v>
      </c>
      <c r="K10" s="65">
        <f t="shared" si="1"/>
        <v>0</v>
      </c>
      <c r="L10" s="65">
        <f t="shared" si="1"/>
        <v>0</v>
      </c>
      <c r="M10" s="65">
        <f t="shared" si="1"/>
        <v>0</v>
      </c>
      <c r="N10" s="65">
        <f t="shared" si="1"/>
        <v>0</v>
      </c>
      <c r="O10" s="57" t="s">
        <v>45</v>
      </c>
      <c r="R10" s="63"/>
    </row>
    <row r="11" spans="3:18" ht="13.5" thickBot="1">
      <c r="C11" s="66">
        <f aca="true" t="shared" si="2" ref="C11:H11">SUM(C7:C10)</f>
        <v>3213432.94</v>
      </c>
      <c r="D11" s="66">
        <f t="shared" si="2"/>
        <v>2394889.46</v>
      </c>
      <c r="E11" s="66">
        <f t="shared" si="2"/>
        <v>3425598.330000001</v>
      </c>
      <c r="F11" s="66">
        <f t="shared" si="2"/>
        <v>0</v>
      </c>
      <c r="G11" s="66">
        <f t="shared" si="2"/>
        <v>0</v>
      </c>
      <c r="H11" s="66">
        <f t="shared" si="2"/>
        <v>0</v>
      </c>
      <c r="I11" s="66">
        <f aca="true" t="shared" si="3" ref="I11:N11">SUM(I7:I10)</f>
        <v>0</v>
      </c>
      <c r="J11" s="66">
        <f t="shared" si="3"/>
        <v>0</v>
      </c>
      <c r="K11" s="66">
        <f>SUM(K7:K10)</f>
        <v>0</v>
      </c>
      <c r="L11" s="66">
        <f t="shared" si="3"/>
        <v>0</v>
      </c>
      <c r="M11" s="66">
        <f t="shared" si="3"/>
        <v>0</v>
      </c>
      <c r="N11" s="66">
        <f t="shared" si="3"/>
        <v>0</v>
      </c>
      <c r="R11" s="63"/>
    </row>
    <row r="12" spans="3:18" ht="13.5" thickTop="1"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R12" s="63"/>
    </row>
    <row r="13" spans="1:18" ht="12.75">
      <c r="A13" s="61" t="s">
        <v>46</v>
      </c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R13" s="63"/>
    </row>
    <row r="14" spans="3:18" ht="12.75"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R14" s="63"/>
    </row>
    <row r="15" spans="1:18" ht="12.75">
      <c r="A15" s="62" t="s">
        <v>47</v>
      </c>
      <c r="C15" s="63">
        <v>-143291.85</v>
      </c>
      <c r="D15" s="63">
        <v>-15807.25</v>
      </c>
      <c r="E15" s="63">
        <v>-637838.95</v>
      </c>
      <c r="F15" s="63"/>
      <c r="G15" s="63"/>
      <c r="H15" s="63"/>
      <c r="I15" s="63"/>
      <c r="J15" s="63"/>
      <c r="K15" s="63"/>
      <c r="L15" s="63"/>
      <c r="M15" s="63"/>
      <c r="N15" s="63"/>
      <c r="O15" s="57" t="s">
        <v>39</v>
      </c>
      <c r="R15" s="63"/>
    </row>
    <row r="16" spans="1:18" ht="12.75">
      <c r="A16" s="62" t="s">
        <v>48</v>
      </c>
      <c r="C16" s="63">
        <v>50678.61</v>
      </c>
      <c r="D16" s="63">
        <v>13075.08</v>
      </c>
      <c r="E16" s="63">
        <v>11833.34</v>
      </c>
      <c r="F16" s="63"/>
      <c r="G16" s="63"/>
      <c r="H16" s="63"/>
      <c r="I16" s="63"/>
      <c r="J16" s="63"/>
      <c r="K16" s="63"/>
      <c r="L16" s="63"/>
      <c r="M16" s="63"/>
      <c r="N16" s="63"/>
      <c r="O16" s="57" t="s">
        <v>39</v>
      </c>
      <c r="R16" s="63"/>
    </row>
    <row r="17" spans="1:18" ht="12.75">
      <c r="A17" s="62" t="s">
        <v>49</v>
      </c>
      <c r="C17" s="63">
        <v>-5120.64</v>
      </c>
      <c r="D17" s="63">
        <v>-6280.03</v>
      </c>
      <c r="E17" s="63">
        <v>-6439.84</v>
      </c>
      <c r="F17" s="63"/>
      <c r="G17" s="63"/>
      <c r="H17" s="63"/>
      <c r="I17" s="63"/>
      <c r="J17" s="63"/>
      <c r="K17" s="63"/>
      <c r="L17" s="63"/>
      <c r="M17" s="63"/>
      <c r="N17" s="63"/>
      <c r="O17" s="57" t="s">
        <v>39</v>
      </c>
      <c r="R17" s="63"/>
    </row>
    <row r="18" spans="1:18" ht="12.75">
      <c r="A18" s="62" t="s">
        <v>50</v>
      </c>
      <c r="C18" s="63">
        <v>-171879.97</v>
      </c>
      <c r="D18" s="63">
        <v>0</v>
      </c>
      <c r="E18" s="63">
        <v>0</v>
      </c>
      <c r="F18" s="63"/>
      <c r="G18" s="63"/>
      <c r="H18" s="63"/>
      <c r="I18" s="63"/>
      <c r="J18" s="63"/>
      <c r="K18" s="63"/>
      <c r="L18" s="63"/>
      <c r="M18" s="63"/>
      <c r="N18" s="63"/>
      <c r="O18" s="57" t="s">
        <v>41</v>
      </c>
      <c r="R18" s="63"/>
    </row>
    <row r="19" spans="3:18" ht="13.5" thickBot="1">
      <c r="C19" s="66">
        <f aca="true" t="shared" si="4" ref="C19:I19">SUM(C15:C18)</f>
        <v>-269613.85</v>
      </c>
      <c r="D19" s="66">
        <f t="shared" si="4"/>
        <v>-9012.2</v>
      </c>
      <c r="E19" s="66">
        <f t="shared" si="4"/>
        <v>-632445.45</v>
      </c>
      <c r="F19" s="66">
        <f t="shared" si="4"/>
        <v>0</v>
      </c>
      <c r="G19" s="66">
        <f t="shared" si="4"/>
        <v>0</v>
      </c>
      <c r="H19" s="66">
        <f t="shared" si="4"/>
        <v>0</v>
      </c>
      <c r="I19" s="66">
        <f t="shared" si="4"/>
        <v>0</v>
      </c>
      <c r="J19" s="66">
        <f>SUM(J15:J18)</f>
        <v>0</v>
      </c>
      <c r="K19" s="66">
        <f>SUM(K15:K18)</f>
        <v>0</v>
      </c>
      <c r="L19" s="66">
        <f>SUM(L15:L18)</f>
        <v>0</v>
      </c>
      <c r="M19" s="66">
        <f>SUM(M15:M18)</f>
        <v>0</v>
      </c>
      <c r="N19" s="66">
        <f>SUM(N15:N18)</f>
        <v>0</v>
      </c>
      <c r="R19" s="63"/>
    </row>
    <row r="20" spans="3:18" ht="13.5" thickTop="1"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R20" s="63"/>
    </row>
    <row r="21" spans="1:18" ht="12.75">
      <c r="A21" s="67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R21" s="63"/>
    </row>
    <row r="22" spans="1:18" ht="12.75">
      <c r="A22" s="61" t="s">
        <v>10</v>
      </c>
      <c r="B22" s="61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R22" s="63"/>
    </row>
    <row r="23" spans="1:18" ht="12.75">
      <c r="A23" s="69" t="s">
        <v>51</v>
      </c>
      <c r="B23" s="61"/>
      <c r="C23" s="63">
        <f aca="true" t="shared" si="5" ref="C23:H23">C11/1000</f>
        <v>3213.43294</v>
      </c>
      <c r="D23" s="63">
        <f>D11/1000</f>
        <v>2394.88946</v>
      </c>
      <c r="E23" s="63">
        <f t="shared" si="5"/>
        <v>3425.598330000001</v>
      </c>
      <c r="F23" s="63">
        <f t="shared" si="5"/>
        <v>0</v>
      </c>
      <c r="G23" s="63">
        <f t="shared" si="5"/>
        <v>0</v>
      </c>
      <c r="H23" s="63">
        <f t="shared" si="5"/>
        <v>0</v>
      </c>
      <c r="I23" s="63">
        <f aca="true" t="shared" si="6" ref="I23:N23">I11/1000</f>
        <v>0</v>
      </c>
      <c r="J23" s="63">
        <f t="shared" si="6"/>
        <v>0</v>
      </c>
      <c r="K23" s="63">
        <f t="shared" si="6"/>
        <v>0</v>
      </c>
      <c r="L23" s="63">
        <f t="shared" si="6"/>
        <v>0</v>
      </c>
      <c r="M23" s="63">
        <f t="shared" si="6"/>
        <v>0</v>
      </c>
      <c r="N23" s="63">
        <f t="shared" si="6"/>
        <v>0</v>
      </c>
      <c r="R23" s="63"/>
    </row>
    <row r="24" spans="1:18" ht="14.25" customHeight="1">
      <c r="A24" s="69" t="s">
        <v>52</v>
      </c>
      <c r="B24" s="61"/>
      <c r="C24" s="63">
        <f aca="true" t="shared" si="7" ref="C24:I24">C19/1000</f>
        <v>-269.61384999999996</v>
      </c>
      <c r="D24" s="63">
        <f t="shared" si="7"/>
        <v>-9.0122</v>
      </c>
      <c r="E24" s="63">
        <f t="shared" si="7"/>
        <v>-632.4454499999999</v>
      </c>
      <c r="F24" s="63">
        <f t="shared" si="7"/>
        <v>0</v>
      </c>
      <c r="G24" s="63">
        <f t="shared" si="7"/>
        <v>0</v>
      </c>
      <c r="H24" s="63">
        <f t="shared" si="7"/>
        <v>0</v>
      </c>
      <c r="I24" s="63">
        <f t="shared" si="7"/>
        <v>0</v>
      </c>
      <c r="J24" s="63">
        <f>J19/1000</f>
        <v>0</v>
      </c>
      <c r="K24" s="63">
        <f>K19/1000</f>
        <v>0</v>
      </c>
      <c r="L24" s="63">
        <f>L19/1000</f>
        <v>0</v>
      </c>
      <c r="M24" s="63">
        <f>M19/1000</f>
        <v>0</v>
      </c>
      <c r="N24" s="63">
        <f>N19/1000</f>
        <v>0</v>
      </c>
      <c r="R24" s="63"/>
    </row>
    <row r="25" spans="1:18" ht="12.75">
      <c r="A25" s="70" t="s">
        <v>53</v>
      </c>
      <c r="B25" s="61"/>
      <c r="C25" s="63">
        <f aca="true" t="shared" si="8" ref="C25:H25">-C35</f>
        <v>-1269.33873</v>
      </c>
      <c r="D25" s="63">
        <f t="shared" si="8"/>
        <v>-611.3058000000001</v>
      </c>
      <c r="E25" s="63">
        <f t="shared" si="8"/>
        <v>-2657.3405</v>
      </c>
      <c r="F25" s="63">
        <f t="shared" si="8"/>
        <v>0</v>
      </c>
      <c r="G25" s="63">
        <f t="shared" si="8"/>
        <v>0</v>
      </c>
      <c r="H25" s="63">
        <f t="shared" si="8"/>
        <v>0</v>
      </c>
      <c r="I25" s="63">
        <f aca="true" t="shared" si="9" ref="I25:N25">-I35</f>
        <v>0</v>
      </c>
      <c r="J25" s="63">
        <f t="shared" si="9"/>
        <v>0</v>
      </c>
      <c r="K25" s="63">
        <f t="shared" si="9"/>
        <v>0</v>
      </c>
      <c r="L25" s="63">
        <f t="shared" si="9"/>
        <v>0</v>
      </c>
      <c r="M25" s="63">
        <f t="shared" si="9"/>
        <v>0</v>
      </c>
      <c r="N25" s="63">
        <f t="shared" si="9"/>
        <v>0</v>
      </c>
      <c r="R25" s="63"/>
    </row>
    <row r="26" spans="1:18" ht="13.5" thickBot="1">
      <c r="A26" s="61" t="s">
        <v>54</v>
      </c>
      <c r="B26" s="61"/>
      <c r="C26" s="71">
        <f aca="true" t="shared" si="10" ref="C26:I26">SUM(C23:C25)</f>
        <v>1674.48036</v>
      </c>
      <c r="D26" s="71">
        <f>SUM(D23:D25)</f>
        <v>1774.5714599999997</v>
      </c>
      <c r="E26" s="71">
        <f t="shared" si="10"/>
        <v>135.81238000000167</v>
      </c>
      <c r="F26" s="71">
        <f t="shared" si="10"/>
        <v>0</v>
      </c>
      <c r="G26" s="71">
        <f t="shared" si="10"/>
        <v>0</v>
      </c>
      <c r="H26" s="71">
        <f t="shared" si="10"/>
        <v>0</v>
      </c>
      <c r="I26" s="71">
        <f t="shared" si="10"/>
        <v>0</v>
      </c>
      <c r="J26" s="71">
        <f>SUM(J23:J25)</f>
        <v>0</v>
      </c>
      <c r="K26" s="71">
        <f>SUM(K23:K25)</f>
        <v>0</v>
      </c>
      <c r="L26" s="71">
        <f>SUM(L23:L25)</f>
        <v>0</v>
      </c>
      <c r="M26" s="71">
        <f>SUM(M23:M25)</f>
        <v>0</v>
      </c>
      <c r="N26" s="71">
        <f>SUM(N23:N25)</f>
        <v>0</v>
      </c>
      <c r="R26" s="63"/>
    </row>
    <row r="27" spans="1:18" ht="12.75">
      <c r="A27" s="62"/>
      <c r="B27" s="72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R27" s="63"/>
    </row>
    <row r="28" spans="1:18" ht="12.75">
      <c r="A28" s="62"/>
      <c r="B28" s="72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R28" s="63"/>
    </row>
    <row r="29" spans="2:18" ht="12.75">
      <c r="B29" s="72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R29" s="63"/>
    </row>
    <row r="30" spans="2:18" ht="15.75">
      <c r="B30" s="72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R30" s="63"/>
    </row>
    <row r="31" spans="1:18" ht="12.75">
      <c r="A31" s="61" t="s">
        <v>76</v>
      </c>
      <c r="B31" s="61"/>
      <c r="C31" s="63">
        <v>415062.32</v>
      </c>
      <c r="D31" s="63">
        <v>5130.92</v>
      </c>
      <c r="E31" s="63">
        <v>5131.7</v>
      </c>
      <c r="F31" s="63">
        <v>0</v>
      </c>
      <c r="G31" s="63">
        <v>0</v>
      </c>
      <c r="H31" s="63">
        <v>0</v>
      </c>
      <c r="I31" s="63">
        <v>0</v>
      </c>
      <c r="J31" s="63">
        <v>0</v>
      </c>
      <c r="K31" s="63">
        <v>0</v>
      </c>
      <c r="L31" s="63">
        <v>0</v>
      </c>
      <c r="M31" s="63">
        <v>0</v>
      </c>
      <c r="N31" s="63">
        <v>0</v>
      </c>
      <c r="O31" s="57" t="s">
        <v>55</v>
      </c>
      <c r="R31" s="63"/>
    </row>
    <row r="32" spans="1:18" ht="12.75">
      <c r="A32" s="61" t="s">
        <v>75</v>
      </c>
      <c r="C32" s="63">
        <v>854276.41</v>
      </c>
      <c r="D32" s="63">
        <v>606174.88</v>
      </c>
      <c r="E32" s="63">
        <f>2652208.8</f>
        <v>2652208.8</v>
      </c>
      <c r="F32" s="63">
        <v>0</v>
      </c>
      <c r="G32" s="63">
        <v>0</v>
      </c>
      <c r="H32" s="63">
        <v>0</v>
      </c>
      <c r="I32" s="63">
        <v>0</v>
      </c>
      <c r="J32" s="63">
        <v>0</v>
      </c>
      <c r="K32" s="63">
        <v>0</v>
      </c>
      <c r="L32" s="63">
        <v>0</v>
      </c>
      <c r="M32" s="63">
        <v>0</v>
      </c>
      <c r="N32" s="63">
        <v>0</v>
      </c>
      <c r="O32" s="57" t="s">
        <v>56</v>
      </c>
      <c r="R32" s="63"/>
    </row>
    <row r="33" spans="1:18" ht="12.75">
      <c r="A33" s="62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R33" s="63"/>
    </row>
    <row r="34" spans="1:18" ht="12.75">
      <c r="A34" s="62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R34" s="63"/>
    </row>
    <row r="35" spans="1:18" ht="12.75">
      <c r="A35" s="62"/>
      <c r="C35" s="75">
        <f aca="true" t="shared" si="11" ref="C35:H35">SUM(C31+C32)/1000</f>
        <v>1269.33873</v>
      </c>
      <c r="D35" s="75">
        <f t="shared" si="11"/>
        <v>611.3058000000001</v>
      </c>
      <c r="E35" s="75">
        <f t="shared" si="11"/>
        <v>2657.3405</v>
      </c>
      <c r="F35" s="75">
        <f t="shared" si="11"/>
        <v>0</v>
      </c>
      <c r="G35" s="75">
        <f t="shared" si="11"/>
        <v>0</v>
      </c>
      <c r="H35" s="75">
        <f t="shared" si="11"/>
        <v>0</v>
      </c>
      <c r="I35" s="75">
        <f aca="true" t="shared" si="12" ref="I35:N35">SUM(I31+I32)/1000</f>
        <v>0</v>
      </c>
      <c r="J35" s="75">
        <f t="shared" si="12"/>
        <v>0</v>
      </c>
      <c r="K35" s="75">
        <f t="shared" si="12"/>
        <v>0</v>
      </c>
      <c r="L35" s="75">
        <f t="shared" si="12"/>
        <v>0</v>
      </c>
      <c r="M35" s="75">
        <f t="shared" si="12"/>
        <v>0</v>
      </c>
      <c r="N35" s="75">
        <f t="shared" si="12"/>
        <v>0</v>
      </c>
      <c r="R35" s="63"/>
    </row>
    <row r="36" spans="1:15" ht="12.75">
      <c r="A36" s="62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7"/>
    </row>
    <row r="37" spans="3:14" ht="12"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</row>
    <row r="38" spans="3:14" ht="12"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</row>
    <row r="39" spans="3:15" ht="12"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7"/>
    </row>
    <row r="40" spans="3:14" ht="12"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</row>
    <row r="41" spans="1:14" ht="17.25">
      <c r="A41" s="79"/>
      <c r="B41" s="79"/>
      <c r="C41" s="78"/>
      <c r="D41" s="78"/>
      <c r="E41" s="78"/>
      <c r="F41" s="78"/>
      <c r="G41" s="78"/>
      <c r="H41" s="78"/>
      <c r="I41" s="78"/>
      <c r="J41" s="78"/>
      <c r="K41" s="63"/>
      <c r="L41" s="78"/>
      <c r="M41" s="78"/>
      <c r="N41" s="78"/>
    </row>
    <row r="42" spans="1:14" ht="17.25">
      <c r="A42" s="79"/>
      <c r="B42" s="79"/>
      <c r="C42" s="78"/>
      <c r="D42" s="78"/>
      <c r="E42" s="78"/>
      <c r="F42" s="78"/>
      <c r="G42" s="78"/>
      <c r="H42" s="78"/>
      <c r="I42" s="78"/>
      <c r="J42" s="78"/>
      <c r="K42" s="63"/>
      <c r="L42" s="78"/>
      <c r="M42" s="78"/>
      <c r="N42" s="78"/>
    </row>
    <row r="43" spans="1:14" ht="17.25">
      <c r="A43" s="79"/>
      <c r="B43" s="79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</row>
    <row r="44" spans="1:14" ht="17.25">
      <c r="A44" s="79"/>
      <c r="C44" s="78"/>
      <c r="D44" s="78"/>
      <c r="E44" s="78"/>
      <c r="F44" s="78"/>
      <c r="G44" s="78"/>
      <c r="H44" s="78"/>
      <c r="I44" s="78"/>
      <c r="J44" s="78"/>
      <c r="K44" s="63"/>
      <c r="L44" s="78"/>
      <c r="M44" s="78"/>
      <c r="N44" s="78"/>
    </row>
    <row r="45" spans="1:14" ht="17.25">
      <c r="A45" s="79"/>
      <c r="B45" s="79"/>
      <c r="C45" s="78"/>
      <c r="D45" s="78"/>
      <c r="E45" s="78"/>
      <c r="F45" s="78"/>
      <c r="G45" s="78"/>
      <c r="H45" s="78"/>
      <c r="I45" s="78"/>
      <c r="J45" s="78"/>
      <c r="K45" s="63"/>
      <c r="L45" s="78"/>
      <c r="M45" s="78"/>
      <c r="N45" s="78"/>
    </row>
    <row r="46" ht="12">
      <c r="K46" s="63"/>
    </row>
    <row r="47" ht="12">
      <c r="K47" s="63"/>
    </row>
    <row r="48" ht="12">
      <c r="K48" s="63"/>
    </row>
    <row r="54" ht="12">
      <c r="A54" s="80"/>
    </row>
    <row r="56" ht="12">
      <c r="A56" s="81"/>
    </row>
    <row r="57" ht="12">
      <c r="A57" s="81"/>
    </row>
    <row r="58" ht="12">
      <c r="A58" s="81"/>
    </row>
    <row r="64" spans="3:15" ht="18">
      <c r="C64" s="82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79"/>
    </row>
  </sheetData>
  <sheetProtection/>
  <printOptions gridLines="1"/>
  <pageMargins left="0.39" right="0.3" top="0.3937007874015748" bottom="0.3937007874015748" header="0.11811023622047245" footer="0.11811023622047245"/>
  <pageSetup fitToHeight="1" fitToWidth="1" horizontalDpi="600" verticalDpi="600" orientation="portrait" paperSize="9" scale="7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London Borough Of Harrow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GBruce</dc:creator>
  <cp:keywords/>
  <dc:description/>
  <cp:lastModifiedBy>Jeremy Randall</cp:lastModifiedBy>
  <cp:lastPrinted>2019-09-11T08:45:24Z</cp:lastPrinted>
  <dcterms:created xsi:type="dcterms:W3CDTF">2010-08-09T08:29:20Z</dcterms:created>
  <dcterms:modified xsi:type="dcterms:W3CDTF">2020-08-26T15:10:03Z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0x01010051A8F7F2A6673841946AE48A76D7B94B</vt:lpwstr>
  </property>
  <property fmtid="{D5CDD505-2E9C-101B-9397-08002B2CF9AE}" pid="3" name="TaxCatchAll">
    <vt:lpwstr/>
  </property>
  <property fmtid="{D5CDD505-2E9C-101B-9397-08002B2CF9AE}" pid="4" name="Financial Date">
    <vt:lpwstr>2016-10-31T00:00:00Z</vt:lpwstr>
  </property>
  <property fmtid="{D5CDD505-2E9C-101B-9397-08002B2CF9AE}" pid="5" name="TaxKeywordTaxHTField">
    <vt:lpwstr/>
  </property>
  <property fmtid="{D5CDD505-2E9C-101B-9397-08002B2CF9AE}" pid="6" name="HarrowProtectiveMarking">
    <vt:lpwstr>OFFICIAL</vt:lpwstr>
  </property>
  <property fmtid="{D5CDD505-2E9C-101B-9397-08002B2CF9AE}" pid="7" name="HarrowDescription">
    <vt:lpwstr/>
  </property>
  <property fmtid="{D5CDD505-2E9C-101B-9397-08002B2CF9AE}" pid="8" name="Manager">
    <vt:lpwstr>Valuation</vt:lpwstr>
  </property>
  <property fmtid="{D5CDD505-2E9C-101B-9397-08002B2CF9AE}" pid="9" name="TaxKeyword">
    <vt:lpwstr/>
  </property>
  <property fmtid="{D5CDD505-2E9C-101B-9397-08002B2CF9AE}" pid="10" name="Month">
    <vt:lpwstr>June</vt:lpwstr>
  </property>
  <property fmtid="{D5CDD505-2E9C-101B-9397-08002B2CF9AE}" pid="11" name="Fiscal Year">
    <vt:lpwstr>FY 2020-21</vt:lpwstr>
  </property>
  <property fmtid="{D5CDD505-2E9C-101B-9397-08002B2CF9AE}" pid="12" name="Financial Period">
    <vt:lpwstr>2</vt:lpwstr>
  </property>
</Properties>
</file>